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zpočty\"/>
    </mc:Choice>
  </mc:AlternateContent>
  <bookViews>
    <workbookView xWindow="0" yWindow="0" windowWidth="19170" windowHeight="8160" tabRatio="945" activeTab="14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</sheets>
  <definedNames>
    <definedName name="_xlnm.Print_Area" localSheetId="0">'BP '!$A$1:$J$61</definedName>
    <definedName name="_xlnm.Print_Area" localSheetId="16">KV!$A$1:$K$8</definedName>
    <definedName name="_xlnm.Print_Area" localSheetId="4">'P1'!$A$1:$M$31</definedName>
    <definedName name="_xlnm.Print_Area" localSheetId="13">'P10'!$A$1:$K$26</definedName>
    <definedName name="_xlnm.Print_Area" localSheetId="14">'P11'!$A$1:$L$20</definedName>
    <definedName name="_xlnm.Print_Area" localSheetId="15">'P12'!$A$1:$M$18</definedName>
    <definedName name="_xlnm.Print_Area" localSheetId="5">'P2'!$A$1:$L$34</definedName>
    <definedName name="_xlnm.Print_Area" localSheetId="6">'P3'!$A$1:$M$28</definedName>
    <definedName name="_xlnm.Print_Area" localSheetId="7">'P4'!$A$1:$L$17</definedName>
    <definedName name="_xlnm.Print_Area" localSheetId="8">'P5'!$A$1:$M$14</definedName>
    <definedName name="_xlnm.Print_Area" localSheetId="9">'P6'!$A$1:$R$12</definedName>
    <definedName name="_xlnm.Print_Area" localSheetId="10">'P7'!$A$1:$M$54</definedName>
    <definedName name="_xlnm.Print_Area" localSheetId="11">'P8'!$A$1:$M$19</definedName>
    <definedName name="_xlnm.Print_Area" localSheetId="12">'P9'!$A$1:$L$9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E9" i="88" l="1"/>
  <c r="E8" i="88"/>
  <c r="K9" i="88"/>
  <c r="K8" i="88" s="1"/>
  <c r="J9" i="88"/>
  <c r="J8" i="88" s="1"/>
  <c r="I9" i="88"/>
  <c r="H9" i="88"/>
  <c r="H8" i="88" s="1"/>
  <c r="G9" i="88"/>
  <c r="G8" i="88" s="1"/>
  <c r="K9" i="45"/>
  <c r="L9" i="45"/>
  <c r="K10" i="45"/>
  <c r="L10" i="45"/>
  <c r="J10" i="45"/>
  <c r="K39" i="45"/>
  <c r="K43" i="45"/>
  <c r="H8" i="87"/>
  <c r="G8" i="87"/>
  <c r="L31" i="9"/>
  <c r="L23" i="9"/>
  <c r="K23" i="9"/>
  <c r="L15" i="9"/>
  <c r="L14" i="9"/>
  <c r="L13" i="9"/>
  <c r="L11" i="9"/>
  <c r="J9" i="9"/>
  <c r="K9" i="9" s="1"/>
  <c r="K31" i="9"/>
  <c r="K26" i="9"/>
  <c r="K15" i="9"/>
  <c r="K13" i="9"/>
  <c r="K11" i="9"/>
  <c r="K14" i="9"/>
  <c r="L26" i="9"/>
  <c r="L9" i="9" l="1"/>
  <c r="L8" i="9" s="1"/>
  <c r="K45" i="45"/>
  <c r="L45" i="45" l="1"/>
  <c r="E15" i="89"/>
  <c r="D15" i="89"/>
  <c r="I11" i="90" l="1"/>
  <c r="H11" i="90"/>
  <c r="F9" i="4"/>
  <c r="K28" i="42"/>
  <c r="M10" i="42"/>
  <c r="H10" i="42"/>
  <c r="M20" i="4" l="1"/>
  <c r="L20" i="4"/>
  <c r="K20" i="4"/>
  <c r="H20" i="4"/>
  <c r="F8" i="8"/>
  <c r="F9" i="8"/>
  <c r="H9" i="8"/>
  <c r="K12" i="8"/>
  <c r="H10" i="8"/>
  <c r="J22" i="5"/>
  <c r="K22" i="5"/>
  <c r="L22" i="5" s="1"/>
  <c r="J29" i="5"/>
  <c r="K29" i="5" s="1"/>
  <c r="L29" i="5" s="1"/>
  <c r="J28" i="5"/>
  <c r="K28" i="5" s="1"/>
  <c r="L28" i="5" s="1"/>
  <c r="J27" i="5"/>
  <c r="K27" i="5" s="1"/>
  <c r="L27" i="5" s="1"/>
  <c r="J26" i="5"/>
  <c r="K26" i="5" s="1"/>
  <c r="L26" i="5" s="1"/>
  <c r="J25" i="5"/>
  <c r="K25" i="5" s="1"/>
  <c r="L25" i="5" s="1"/>
  <c r="J24" i="5"/>
  <c r="K24" i="5" s="1"/>
  <c r="L24" i="5" s="1"/>
  <c r="J23" i="5"/>
  <c r="K23" i="5" s="1"/>
  <c r="L23" i="5" s="1"/>
  <c r="J21" i="5"/>
  <c r="J20" i="5"/>
  <c r="K20" i="5" s="1"/>
  <c r="L20" i="5" s="1"/>
  <c r="J19" i="5"/>
  <c r="K19" i="5" s="1"/>
  <c r="L19" i="5" s="1"/>
  <c r="J18" i="5"/>
  <c r="K18" i="5" s="1"/>
  <c r="L18" i="5" s="1"/>
  <c r="K21" i="5"/>
  <c r="L21" i="5" s="1"/>
  <c r="J53" i="74"/>
  <c r="M28" i="42" l="1"/>
  <c r="L28" i="42"/>
  <c r="I9" i="74" l="1"/>
  <c r="H43" i="74" l="1"/>
  <c r="H30" i="74"/>
  <c r="J9" i="74"/>
  <c r="H28" i="42"/>
  <c r="J9" i="5"/>
  <c r="L10" i="8" l="1"/>
  <c r="K20" i="8"/>
  <c r="M16" i="42" l="1"/>
  <c r="L16" i="42"/>
  <c r="F9" i="88" l="1"/>
  <c r="G11" i="90" l="1"/>
  <c r="I19" i="42"/>
  <c r="H15" i="74"/>
  <c r="H16" i="42" l="1"/>
  <c r="L9" i="24" l="1"/>
  <c r="K9" i="24"/>
  <c r="J9" i="24"/>
  <c r="L8" i="24"/>
  <c r="K8" i="24"/>
  <c r="J8" i="24"/>
  <c r="H9" i="24"/>
  <c r="H8" i="24"/>
  <c r="J48" i="45" l="1"/>
  <c r="K48" i="45" s="1"/>
  <c r="L48" i="45" l="1"/>
  <c r="E8" i="5"/>
  <c r="K19" i="4"/>
  <c r="G10" i="8"/>
  <c r="G9" i="8" s="1"/>
  <c r="I10" i="8"/>
  <c r="J10" i="8"/>
  <c r="C50" i="89" l="1"/>
  <c r="I13" i="74" l="1"/>
  <c r="J13" i="74"/>
  <c r="I14" i="74"/>
  <c r="J14" i="74"/>
  <c r="I16" i="74"/>
  <c r="J16" i="74"/>
  <c r="I17" i="74"/>
  <c r="J17" i="74"/>
  <c r="I18" i="74"/>
  <c r="J18" i="74"/>
  <c r="J20" i="74"/>
  <c r="J21" i="74"/>
  <c r="I25" i="74"/>
  <c r="J25" i="74"/>
  <c r="I28" i="74"/>
  <c r="J28" i="74"/>
  <c r="I31" i="74"/>
  <c r="I32" i="74"/>
  <c r="J32" i="74"/>
  <c r="J34" i="74"/>
  <c r="I35" i="74"/>
  <c r="J35" i="74"/>
  <c r="I36" i="74"/>
  <c r="J36" i="74"/>
  <c r="J37" i="74"/>
  <c r="I38" i="74"/>
  <c r="J38" i="74"/>
  <c r="I39" i="74"/>
  <c r="J39" i="74"/>
  <c r="J42" i="74"/>
  <c r="J46" i="74"/>
  <c r="I47" i="74"/>
  <c r="J47" i="74"/>
  <c r="I48" i="74"/>
  <c r="J48" i="74"/>
  <c r="I49" i="74"/>
  <c r="J49" i="74"/>
  <c r="I50" i="74"/>
  <c r="J50" i="74"/>
  <c r="I51" i="74"/>
  <c r="J51" i="74"/>
  <c r="I52" i="74"/>
  <c r="J52" i="74"/>
  <c r="I56" i="74"/>
  <c r="J56" i="74"/>
  <c r="I59" i="74"/>
  <c r="J59" i="74"/>
  <c r="J16" i="42"/>
  <c r="J9" i="42" s="1"/>
  <c r="J8" i="42" s="1"/>
  <c r="M15" i="42"/>
  <c r="K18" i="42"/>
  <c r="G9" i="21"/>
  <c r="H9" i="21"/>
  <c r="I9" i="21"/>
  <c r="J9" i="21"/>
  <c r="K9" i="21"/>
  <c r="L9" i="21"/>
  <c r="G11" i="21"/>
  <c r="H11" i="21"/>
  <c r="I11" i="21"/>
  <c r="G14" i="21"/>
  <c r="H14" i="21"/>
  <c r="I14" i="21"/>
  <c r="K14" i="21"/>
  <c r="L14" i="21"/>
  <c r="F14" i="21"/>
  <c r="F11" i="21"/>
  <c r="F9" i="21"/>
  <c r="I15" i="74" l="1"/>
  <c r="I11" i="74"/>
  <c r="I30" i="74"/>
  <c r="J43" i="74"/>
  <c r="J30" i="74"/>
  <c r="I43" i="74"/>
  <c r="I44" i="74"/>
  <c r="J44" i="74"/>
  <c r="K10" i="42"/>
  <c r="L10" i="42" s="1"/>
  <c r="L15" i="42"/>
  <c r="G8" i="21"/>
  <c r="C38" i="89"/>
  <c r="I8" i="21"/>
  <c r="H8" i="21"/>
  <c r="F8" i="88"/>
  <c r="F8" i="21"/>
  <c r="F9" i="23"/>
  <c r="G9" i="23"/>
  <c r="G8" i="23" s="1"/>
  <c r="H9" i="23"/>
  <c r="J9" i="23"/>
  <c r="J8" i="23" s="1"/>
  <c r="K9" i="23"/>
  <c r="K8" i="23" s="1"/>
  <c r="F13" i="23"/>
  <c r="F12" i="23" s="1"/>
  <c r="G13" i="23"/>
  <c r="G12" i="23" s="1"/>
  <c r="H13" i="23"/>
  <c r="H12" i="23" s="1"/>
  <c r="J13" i="23"/>
  <c r="J12" i="23" s="1"/>
  <c r="K13" i="23"/>
  <c r="K12" i="23" s="1"/>
  <c r="I15" i="23"/>
  <c r="I13" i="23" s="1"/>
  <c r="I12" i="23" s="1"/>
  <c r="F16" i="23"/>
  <c r="G16" i="23"/>
  <c r="H16" i="23"/>
  <c r="I16" i="23"/>
  <c r="J16" i="23"/>
  <c r="K16" i="23"/>
  <c r="I17" i="23"/>
  <c r="F22" i="23"/>
  <c r="G22" i="23"/>
  <c r="H22" i="23"/>
  <c r="J22" i="23"/>
  <c r="K22" i="23"/>
  <c r="I24" i="23"/>
  <c r="I25" i="23"/>
  <c r="I27" i="23"/>
  <c r="F30" i="23"/>
  <c r="G30" i="23"/>
  <c r="H30" i="23"/>
  <c r="J30" i="23"/>
  <c r="K30" i="23"/>
  <c r="K14" i="45"/>
  <c r="L14" i="45"/>
  <c r="K37" i="45"/>
  <c r="L37" i="45"/>
  <c r="K41" i="45"/>
  <c r="L41" i="45"/>
  <c r="K52" i="45"/>
  <c r="K51" i="45" s="1"/>
  <c r="L52" i="45"/>
  <c r="L51" i="45" s="1"/>
  <c r="L9" i="42" l="1"/>
  <c r="I22" i="23"/>
  <c r="G35" i="23"/>
  <c r="J35" i="23"/>
  <c r="I9" i="23"/>
  <c r="I8" i="23" s="1"/>
  <c r="C30" i="89" s="1"/>
  <c r="H35" i="23"/>
  <c r="F35" i="23"/>
  <c r="I30" i="23"/>
  <c r="K35" i="23"/>
  <c r="K10" i="44"/>
  <c r="H9" i="44"/>
  <c r="G9" i="12"/>
  <c r="H9" i="12"/>
  <c r="I9" i="12"/>
  <c r="J9" i="12"/>
  <c r="L9" i="12"/>
  <c r="M9" i="12"/>
  <c r="F9" i="12"/>
  <c r="K11" i="13"/>
  <c r="K8" i="13" s="1"/>
  <c r="L11" i="13"/>
  <c r="L8" i="13" s="1"/>
  <c r="I35" i="23" l="1"/>
  <c r="K13" i="8"/>
  <c r="K10" i="8" s="1"/>
  <c r="K15" i="8"/>
  <c r="K16" i="8"/>
  <c r="K17" i="8"/>
  <c r="K18" i="8"/>
  <c r="K19" i="8"/>
  <c r="K22" i="8"/>
  <c r="K25" i="8"/>
  <c r="K11" i="8"/>
  <c r="M10" i="8"/>
  <c r="H16" i="9" l="1"/>
  <c r="I16" i="9"/>
  <c r="E16" i="9"/>
  <c r="F16" i="9"/>
  <c r="G15" i="9"/>
  <c r="J12" i="5"/>
  <c r="J13" i="5"/>
  <c r="J14" i="5"/>
  <c r="J15" i="5"/>
  <c r="J16" i="5"/>
  <c r="J17" i="5"/>
  <c r="I8" i="5"/>
  <c r="H8" i="5"/>
  <c r="G8" i="76"/>
  <c r="G7" i="76" s="1"/>
  <c r="G9" i="87"/>
  <c r="H9" i="87"/>
  <c r="F9" i="87"/>
  <c r="F8" i="87" s="1"/>
  <c r="C34" i="89" s="1"/>
  <c r="H44" i="74"/>
  <c r="L17" i="5" l="1"/>
  <c r="L8" i="5" s="1"/>
  <c r="K17" i="5"/>
  <c r="K8" i="5" s="1"/>
  <c r="H9" i="74"/>
  <c r="C37" i="89"/>
  <c r="I9" i="24"/>
  <c r="G9" i="24"/>
  <c r="F9" i="24"/>
  <c r="I8" i="24"/>
  <c r="G8" i="24"/>
  <c r="F8" i="24"/>
  <c r="J20" i="4"/>
  <c r="I20" i="4"/>
  <c r="G20" i="4"/>
  <c r="F20" i="4"/>
  <c r="M8" i="12"/>
  <c r="L8" i="12"/>
  <c r="J13" i="21" l="1"/>
  <c r="I8" i="42"/>
  <c r="I12" i="13"/>
  <c r="I11" i="13" s="1"/>
  <c r="H12" i="13"/>
  <c r="H11" i="13" s="1"/>
  <c r="H8" i="13" s="1"/>
  <c r="Q8" i="44" l="1"/>
  <c r="J34" i="45"/>
  <c r="I9" i="91"/>
  <c r="H9" i="91"/>
  <c r="F16" i="42"/>
  <c r="G8" i="5"/>
  <c r="F8" i="5"/>
  <c r="J20" i="21"/>
  <c r="J18" i="21"/>
  <c r="C29" i="89"/>
  <c r="M9" i="4"/>
  <c r="L9" i="4"/>
  <c r="H9" i="4"/>
  <c r="I51" i="45"/>
  <c r="J51" i="45"/>
  <c r="H51" i="45"/>
  <c r="G51" i="45"/>
  <c r="F51" i="45"/>
  <c r="J35" i="45"/>
  <c r="J16" i="45"/>
  <c r="R9" i="44"/>
  <c r="Q9" i="44"/>
  <c r="R8" i="44"/>
  <c r="J8" i="12"/>
  <c r="I8" i="12"/>
  <c r="H8" i="12"/>
  <c r="G8" i="12"/>
  <c r="F8" i="12"/>
  <c r="I23" i="9"/>
  <c r="H23" i="9"/>
  <c r="G23" i="9"/>
  <c r="F23" i="9"/>
  <c r="E23" i="9"/>
  <c r="I31" i="9"/>
  <c r="H31" i="9"/>
  <c r="G31" i="9"/>
  <c r="F31" i="9"/>
  <c r="E31" i="9"/>
  <c r="I26" i="9"/>
  <c r="H26" i="9"/>
  <c r="G26" i="9"/>
  <c r="F26" i="9"/>
  <c r="E26" i="9"/>
  <c r="I10" i="9"/>
  <c r="H10" i="9"/>
  <c r="F10" i="9"/>
  <c r="E10" i="9"/>
  <c r="I13" i="9"/>
  <c r="H13" i="9"/>
  <c r="G13" i="9"/>
  <c r="F13" i="9"/>
  <c r="E13" i="9"/>
  <c r="H8" i="76"/>
  <c r="H7" i="76" s="1"/>
  <c r="H10" i="76" s="1"/>
  <c r="H9" i="85" s="1"/>
  <c r="H11" i="87"/>
  <c r="G11" i="87"/>
  <c r="H8" i="85" s="1"/>
  <c r="H11" i="74"/>
  <c r="H24" i="74"/>
  <c r="C39" i="89"/>
  <c r="F11" i="87"/>
  <c r="C9" i="89" s="1"/>
  <c r="G10" i="76"/>
  <c r="J47" i="45"/>
  <c r="J50" i="45"/>
  <c r="M24" i="8"/>
  <c r="M23" i="8" s="1"/>
  <c r="L24" i="8"/>
  <c r="L23" i="8" s="1"/>
  <c r="J14" i="9"/>
  <c r="J17" i="9"/>
  <c r="J15" i="9" s="1"/>
  <c r="F24" i="8"/>
  <c r="H24" i="8"/>
  <c r="H23" i="8" s="1"/>
  <c r="M17" i="4"/>
  <c r="L17" i="4"/>
  <c r="L16" i="4" s="1"/>
  <c r="G21" i="45"/>
  <c r="G20" i="45" s="1"/>
  <c r="H21" i="45"/>
  <c r="H20" i="45" s="1"/>
  <c r="I21" i="45"/>
  <c r="I20" i="45" s="1"/>
  <c r="J11" i="21"/>
  <c r="J16" i="21"/>
  <c r="J44" i="45"/>
  <c r="J26" i="45"/>
  <c r="J28" i="45"/>
  <c r="J29" i="45"/>
  <c r="K13" i="12"/>
  <c r="K14" i="12"/>
  <c r="H57" i="74"/>
  <c r="H41" i="74"/>
  <c r="J8" i="5"/>
  <c r="G16" i="42"/>
  <c r="H9" i="42"/>
  <c r="I16" i="42"/>
  <c r="I9" i="42" s="1"/>
  <c r="F23" i="8"/>
  <c r="G23" i="8"/>
  <c r="I23" i="8"/>
  <c r="J23" i="8"/>
  <c r="F14" i="8"/>
  <c r="G14" i="8"/>
  <c r="G8" i="8" s="1"/>
  <c r="H14" i="8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F8" i="13" s="1"/>
  <c r="G12" i="13"/>
  <c r="G11" i="13" s="1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3" i="45"/>
  <c r="J19" i="45"/>
  <c r="F21" i="45"/>
  <c r="F20" i="45" s="1"/>
  <c r="F39" i="45"/>
  <c r="F38" i="45" s="1"/>
  <c r="G39" i="45"/>
  <c r="G38" i="45" s="1"/>
  <c r="H39" i="45"/>
  <c r="H38" i="45" s="1"/>
  <c r="I39" i="45"/>
  <c r="I38" i="45" s="1"/>
  <c r="J40" i="45"/>
  <c r="F43" i="45"/>
  <c r="F42" i="45" s="1"/>
  <c r="G43" i="45"/>
  <c r="G42" i="45" s="1"/>
  <c r="H43" i="45"/>
  <c r="H42" i="45" s="1"/>
  <c r="I43" i="45"/>
  <c r="I42" i="45" s="1"/>
  <c r="G9" i="4"/>
  <c r="I9" i="4"/>
  <c r="J9" i="4"/>
  <c r="K10" i="4"/>
  <c r="K11" i="4"/>
  <c r="K12" i="4"/>
  <c r="F17" i="4"/>
  <c r="G17" i="4"/>
  <c r="G16" i="4" s="1"/>
  <c r="H17" i="4"/>
  <c r="H16" i="4" s="1"/>
  <c r="I17" i="4"/>
  <c r="I16" i="4" s="1"/>
  <c r="J17" i="4"/>
  <c r="J16" i="4" s="1"/>
  <c r="K18" i="4"/>
  <c r="J15" i="21"/>
  <c r="F8" i="42"/>
  <c r="K9" i="4" l="1"/>
  <c r="G9" i="9"/>
  <c r="H8" i="42"/>
  <c r="K8" i="42" s="1"/>
  <c r="C10" i="89"/>
  <c r="G9" i="85"/>
  <c r="F8" i="45"/>
  <c r="C21" i="89"/>
  <c r="H8" i="4"/>
  <c r="J14" i="21"/>
  <c r="J8" i="21" s="1"/>
  <c r="C31" i="89" s="1"/>
  <c r="G9" i="91"/>
  <c r="C15" i="89"/>
  <c r="C52" i="89"/>
  <c r="C51" i="89" s="1"/>
  <c r="F16" i="4"/>
  <c r="F8" i="4" s="1"/>
  <c r="K17" i="4"/>
  <c r="K9" i="8"/>
  <c r="L9" i="8" s="1"/>
  <c r="M9" i="8" s="1"/>
  <c r="C49" i="89"/>
  <c r="C48" i="89" s="1"/>
  <c r="K36" i="45"/>
  <c r="L36" i="45"/>
  <c r="L27" i="45"/>
  <c r="K27" i="45"/>
  <c r="K46" i="45"/>
  <c r="L46" i="45"/>
  <c r="L17" i="45"/>
  <c r="L35" i="45"/>
  <c r="K35" i="45"/>
  <c r="L19" i="45"/>
  <c r="K19" i="45"/>
  <c r="L12" i="45"/>
  <c r="K26" i="45"/>
  <c r="L26" i="45"/>
  <c r="L50" i="45"/>
  <c r="K50" i="45"/>
  <c r="K18" i="45"/>
  <c r="L18" i="45"/>
  <c r="L39" i="45"/>
  <c r="L13" i="45"/>
  <c r="K13" i="45"/>
  <c r="J9" i="45"/>
  <c r="L29" i="45"/>
  <c r="K29" i="45"/>
  <c r="L25" i="45"/>
  <c r="K25" i="45"/>
  <c r="L31" i="45"/>
  <c r="K34" i="45"/>
  <c r="L34" i="45"/>
  <c r="K28" i="45"/>
  <c r="L28" i="45"/>
  <c r="K24" i="45"/>
  <c r="L24" i="45"/>
  <c r="L47" i="45"/>
  <c r="K47" i="45"/>
  <c r="K32" i="45"/>
  <c r="L32" i="45"/>
  <c r="I8" i="44"/>
  <c r="K9" i="44"/>
  <c r="K9" i="12"/>
  <c r="J15" i="74"/>
  <c r="J11" i="74"/>
  <c r="H7" i="74"/>
  <c r="I24" i="74"/>
  <c r="J24" i="74"/>
  <c r="K16" i="42"/>
  <c r="K9" i="42" s="1"/>
  <c r="J9" i="13"/>
  <c r="K14" i="8"/>
  <c r="K23" i="8"/>
  <c r="K24" i="8"/>
  <c r="H8" i="8"/>
  <c r="K12" i="21"/>
  <c r="K11" i="21" s="1"/>
  <c r="K8" i="21" s="1"/>
  <c r="L12" i="21"/>
  <c r="L11" i="21" s="1"/>
  <c r="L8" i="21" s="1"/>
  <c r="H22" i="74"/>
  <c r="J8" i="4"/>
  <c r="M8" i="4"/>
  <c r="I8" i="4"/>
  <c r="H8" i="45"/>
  <c r="G8" i="45"/>
  <c r="I8" i="45"/>
  <c r="L8" i="4"/>
  <c r="J11" i="13"/>
  <c r="G8" i="4"/>
  <c r="J42" i="45"/>
  <c r="H8" i="9"/>
  <c r="J39" i="45"/>
  <c r="J9" i="8"/>
  <c r="J8" i="8" s="1"/>
  <c r="F8" i="9"/>
  <c r="E8" i="9"/>
  <c r="J43" i="45"/>
  <c r="G8" i="42"/>
  <c r="J20" i="45"/>
  <c r="J21" i="45"/>
  <c r="J38" i="45"/>
  <c r="F8" i="44"/>
  <c r="K8" i="12"/>
  <c r="C25" i="89" s="1"/>
  <c r="I9" i="8"/>
  <c r="I8" i="8" s="1"/>
  <c r="J26" i="9"/>
  <c r="J13" i="9"/>
  <c r="J23" i="9"/>
  <c r="G8" i="85"/>
  <c r="J31" i="9"/>
  <c r="I8" i="9"/>
  <c r="I8" i="85"/>
  <c r="K8" i="45" l="1"/>
  <c r="J8" i="45"/>
  <c r="C27" i="89" s="1"/>
  <c r="J8" i="9"/>
  <c r="K8" i="9" s="1"/>
  <c r="H61" i="74"/>
  <c r="C47" i="89"/>
  <c r="L14" i="8"/>
  <c r="M14" i="8"/>
  <c r="C8" i="89"/>
  <c r="C11" i="89" s="1"/>
  <c r="G7" i="85"/>
  <c r="J7" i="74"/>
  <c r="L43" i="45"/>
  <c r="K21" i="45"/>
  <c r="L21" i="45" s="1"/>
  <c r="I22" i="74"/>
  <c r="K16" i="4"/>
  <c r="K8" i="4" s="1"/>
  <c r="J8" i="13"/>
  <c r="C24" i="89" s="1"/>
  <c r="J22" i="74"/>
  <c r="G8" i="91"/>
  <c r="C35" i="89"/>
  <c r="C43" i="89" s="1"/>
  <c r="C14" i="89"/>
  <c r="C32" i="89"/>
  <c r="K20" i="45"/>
  <c r="L20" i="45"/>
  <c r="K38" i="45"/>
  <c r="L38" i="45"/>
  <c r="L42" i="45"/>
  <c r="K42" i="45"/>
  <c r="K8" i="8"/>
  <c r="L8" i="42"/>
  <c r="M8" i="42" s="1"/>
  <c r="C44" i="89" l="1"/>
  <c r="C22" i="89"/>
  <c r="L8" i="45"/>
  <c r="C23" i="89"/>
  <c r="L8" i="8"/>
  <c r="M8" i="8" s="1"/>
  <c r="H7" i="91" l="1"/>
  <c r="D13" i="89" s="1"/>
  <c r="I7" i="91"/>
  <c r="E13" i="89" l="1"/>
  <c r="G10" i="85"/>
  <c r="K8" i="44" l="1"/>
  <c r="C26" i="89" l="1"/>
  <c r="D23" i="89" s="1"/>
  <c r="G7" i="91"/>
  <c r="E16" i="89"/>
  <c r="D16" i="89"/>
  <c r="H10" i="91"/>
  <c r="C13" i="89" l="1"/>
  <c r="C16" i="89" s="1"/>
  <c r="C18" i="89" s="1"/>
  <c r="G10" i="91"/>
  <c r="I10" i="91"/>
  <c r="C45" i="89" l="1"/>
  <c r="C46" i="89" s="1"/>
  <c r="C53" i="89" s="1"/>
  <c r="C33" i="89"/>
  <c r="I7" i="74"/>
  <c r="M9" i="42"/>
  <c r="D18" i="89"/>
  <c r="E18" i="89"/>
  <c r="I10" i="76"/>
  <c r="I7" i="76"/>
  <c r="I8" i="76"/>
  <c r="H7" i="85"/>
  <c r="D8" i="89"/>
  <c r="F8" i="23"/>
  <c r="I57" i="74"/>
  <c r="I61" i="74"/>
  <c r="J57" i="74"/>
  <c r="B15" i="21"/>
</calcChain>
</file>

<file path=xl/comments1.xml><?xml version="1.0" encoding="utf-8"?>
<comments xmlns="http://schemas.openxmlformats.org/spreadsheetml/2006/main">
  <authors>
    <author>LELKEŠOVÁ Katarína</author>
  </authors>
  <commentList>
    <comment ref="J10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Predpoklad </t>
        </r>
      </text>
    </comment>
    <comment ref="J13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Daňové príjmy na rok 2018 neviem posúdiť
</t>
        </r>
      </text>
    </comment>
    <comment ref="J44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vychádzam zo skutočnosti na rok 2016</t>
        </r>
      </text>
    </comment>
    <comment ref="J54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v prípade ak bude asistent učiteľa</t>
        </r>
      </text>
    </comment>
    <comment ref="J58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Staré daňové pohľadávky, AGROLUX a PD Veľká Paka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predpoklad</t>
        </r>
      </text>
    </comment>
  </commentList>
</comments>
</file>

<file path=xl/comments3.xml><?xml version="1.0" encoding="utf-8"?>
<comments xmlns="http://schemas.openxmlformats.org/spreadsheetml/2006/main">
  <authors>
    <author>LELKEŠOVÁ Katarína</author>
  </authors>
  <commentList>
    <comment ref="L22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účtujú  sa sem a
odvody z miezd za školský klub a navýšil sa počet pedagógov o 1</t>
        </r>
      </text>
    </comment>
    <comment ref="L53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Neviem či bude v roku 2017 škola prírody, alebo len výlety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odvody sa účtujú pri správe OcU</t>
        </r>
      </text>
    </comment>
  </commentList>
</comments>
</file>

<file path=xl/comments5.xml><?xml version="1.0" encoding="utf-8"?>
<comments xmlns="http://schemas.openxmlformats.org/spreadsheetml/2006/main">
  <authors>
    <author>LELKEŠOVÁ Katarína</author>
    <author>Admin</author>
  </authors>
  <commentList>
    <comment ref="K20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neviem či nechať, neboli žiadne výdavky pri údržbe domov smútku ani údržbe cintorínov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neboli skoro žiadne výdavky</t>
        </r>
      </text>
    </comment>
  </commentList>
</comments>
</file>

<file path=xl/comments6.xml><?xml version="1.0" encoding="utf-8"?>
<comments xmlns="http://schemas.openxmlformats.org/spreadsheetml/2006/main">
  <authors>
    <author>LELKEŠOVÁ Katarína</author>
  </authors>
  <commentList>
    <comment ref="L13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mala prevziať agentúra, teraz zomrela opatrovaná, predpokladá sa rozviazanie prac. pomeru</t>
        </r>
      </text>
    </comment>
    <comment ref="L17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 príjmoch stravovanie dôchodcov
</t>
        </r>
      </text>
    </comment>
    <comment ref="L18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Pri sume 30 eur pre 
jedného dôchodcu pre
cca 150 dôchodcov
</t>
        </r>
      </text>
    </comment>
  </commentList>
</comments>
</file>

<file path=xl/comments7.xml><?xml version="1.0" encoding="utf-8"?>
<comments xmlns="http://schemas.openxmlformats.org/spreadsheetml/2006/main">
  <authors>
    <author>LELKEŠOVÁ Katarína</author>
  </authors>
  <commentList>
    <comment ref="I8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mesačná splátka 851,52</t>
        </r>
      </text>
    </comment>
    <comment ref="I9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mesačná splátka 1111 Eur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mesačná splátka 177,04
do 07.2019
</t>
        </r>
      </text>
    </comment>
  </commentList>
</comments>
</file>

<file path=xl/sharedStrings.xml><?xml version="1.0" encoding="utf-8"?>
<sst xmlns="http://schemas.openxmlformats.org/spreadsheetml/2006/main" count="728" uniqueCount="452">
  <si>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</si>
  <si>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</si>
  <si>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</si>
  <si>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</si>
  <si>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</si>
  <si>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</si>
  <si>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</si>
  <si>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</si>
  <si>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</si>
  <si>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</si>
  <si>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</si>
  <si>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</si>
  <si>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</si>
  <si>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</si>
  <si>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</si>
  <si>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</si>
  <si>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</si>
  <si>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</si>
  <si>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</si>
  <si>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</si>
  <si>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</si>
  <si>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</si>
  <si>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</si>
  <si>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</si>
  <si>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</si>
  <si>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</si>
  <si>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</si>
  <si>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</si>
  <si>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</si>
  <si>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</si>
  <si>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</si>
  <si>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</si>
  <si>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</si>
  <si>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</si>
  <si>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</si>
  <si>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</si>
  <si>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</si>
  <si>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</si>
  <si>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</si>
  <si>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</si>
  <si>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</si>
  <si>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</si>
  <si>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</si>
  <si>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</si>
  <si>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</si>
  <si>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</si>
  <si>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</si>
  <si>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</si>
  <si>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</si>
  <si>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</si>
  <si>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</si>
  <si>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</si>
  <si>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</si>
  <si>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</si>
  <si>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</si>
  <si>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</si>
  <si>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</si>
  <si>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</si>
  <si>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</si>
  <si>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</si>
  <si>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</si>
  <si>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</si>
  <si>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</si>
  <si>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</si>
  <si>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</si>
  <si>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</si>
  <si>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</si>
  <si>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</si>
  <si>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</si>
  <si>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</si>
  <si>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</si>
  <si>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</si>
  <si>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</si>
  <si>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</si>
  <si>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</si>
  <si>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</si>
  <si>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</si>
  <si>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</si>
  <si>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</si>
  <si>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</si>
  <si>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</si>
  <si>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</si>
  <si>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</si>
  <si>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</si>
  <si>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</si>
  <si>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</si>
  <si>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</si>
  <si>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</si>
  <si>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</si>
  <si>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</si>
  <si>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</si>
  <si>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</si>
  <si>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</si>
  <si>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</si>
  <si>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</si>
  <si>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</si>
  <si>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</si>
  <si>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</si>
  <si>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</si>
  <si>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</si>
  <si>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</si>
  <si>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</si>
  <si>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</si>
  <si>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</si>
  <si>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</si>
  <si>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</si>
  <si>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</si>
  <si>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</si>
  <si>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</si>
  <si>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</si>
  <si>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</si>
  <si>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</si>
  <si>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</si>
  <si>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</si>
  <si>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</si>
  <si>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</si>
  <si>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</si>
  <si>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</si>
  <si>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</si>
  <si>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</si>
  <si>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</si>
  <si>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</si>
  <si>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</si>
  <si>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</si>
  <si>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</si>
  <si>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</si>
  <si>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</si>
  <si>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</si>
  <si>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</si>
  <si>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</si>
  <si>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</si>
  <si>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</si>
  <si>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</si>
  <si>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</si>
  <si>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</si>
  <si>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</si>
  <si>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</si>
  <si>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</si>
  <si>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</si>
  <si>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</si>
  <si>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</si>
  <si>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</si>
  <si>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</si>
  <si>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</si>
  <si>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</si>
  <si>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</si>
  <si>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</si>
  <si>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</si>
  <si>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</si>
  <si>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</si>
  <si>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</si>
  <si>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</si>
  <si>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</si>
  <si>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</si>
  <si>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</si>
  <si>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</si>
  <si>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</si>
  <si>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</si>
  <si>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</si>
  <si>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</si>
  <si>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</si>
  <si>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</si>
  <si>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</si>
  <si>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</si>
  <si>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</si>
  <si>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</si>
  <si>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</si>
  <si>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</si>
  <si>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</si>
  <si>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</si>
  <si>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</si>
  <si>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</si>
  <si>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</si>
  <si>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</si>
  <si>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</si>
  <si>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</si>
  <si>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</si>
  <si>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</si>
  <si>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</si>
  <si>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</si>
  <si>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</si>
  <si>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</si>
  <si>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</si>
  <si>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</si>
  <si>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</si>
  <si>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</si>
  <si>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</si>
  <si>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</si>
  <si>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</si>
  <si>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</si>
  <si>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</si>
  <si>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</si>
  <si>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</si>
  <si>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</si>
  <si>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</si>
  <si>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</si>
  <si>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</si>
  <si>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</si>
  <si>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</si>
  <si>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</si>
  <si>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</si>
  <si>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</si>
  <si>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</si>
  <si>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</si>
  <si>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</si>
  <si>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</si>
  <si>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</si>
  <si>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</si>
  <si>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</si>
  <si>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</si>
  <si>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</si>
  <si>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</si>
  <si>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</si>
  <si>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</si>
  <si>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01.116</t>
  </si>
  <si>
    <t xml:space="preserve">Mzdy a odvody starostu a aparátu obce </t>
  </si>
  <si>
    <t>Mzdy a odvody obecný kontrolór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</si>
  <si>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</si>
  <si>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</si>
  <si>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</si>
  <si>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</si>
  <si>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</si>
  <si>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</si>
  <si>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</si>
  <si>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</si>
  <si>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</si>
  <si>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</si>
  <si>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</si>
  <si>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</si>
  <si>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</si>
  <si>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</si>
  <si>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</si>
  <si>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</si>
  <si>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</si>
  <si>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</si>
  <si>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</si>
  <si>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</si>
  <si>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</si>
  <si>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</si>
  <si>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</si>
  <si>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</si>
  <si>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</si>
  <si>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</si>
  <si>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</si>
  <si>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</si>
  <si>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</si>
  <si>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</si>
  <si>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</si>
  <si>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</si>
  <si>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</si>
  <si>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</si>
  <si>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</si>
  <si>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</si>
  <si>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</si>
  <si>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</si>
  <si>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</si>
  <si>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</si>
  <si>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</si>
  <si>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</si>
  <si>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</si>
  <si>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</si>
  <si>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</si>
  <si>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</si>
  <si>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</si>
  <si>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</si>
  <si>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</si>
  <si>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</si>
  <si>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</si>
  <si>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</si>
  <si>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</si>
  <si>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</si>
  <si>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</si>
  <si>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</si>
  <si>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</si>
  <si>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</si>
  <si>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</si>
  <si>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</si>
  <si>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</si>
  <si>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</si>
  <si>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</si>
  <si>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</si>
  <si>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</si>
  <si>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</si>
  <si>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</si>
  <si>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</si>
  <si>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</si>
  <si>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</si>
  <si>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</si>
  <si>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</si>
  <si>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</si>
  <si>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</si>
  <si>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</si>
  <si>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</si>
  <si>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</si>
  <si>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</si>
  <si>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</si>
  <si>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</si>
  <si>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</si>
  <si>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</si>
  <si>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</si>
  <si>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</si>
  <si>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</si>
  <si>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</si>
  <si>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</si>
  <si>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</si>
  <si>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</si>
  <si>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</si>
  <si>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</si>
  <si>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</si>
  <si>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</si>
  <si>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</si>
  <si>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</si>
  <si>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</si>
  <si>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</si>
  <si>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</si>
  <si>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</si>
  <si>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</si>
  <si>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</si>
  <si>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</si>
  <si>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Obce,   z toho: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</si>
  <si>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</si>
  <si>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</si>
  <si>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</si>
  <si>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</si>
  <si>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</si>
  <si>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</si>
  <si>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</si>
  <si>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</si>
  <si>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</si>
  <si>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</si>
  <si>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</si>
  <si>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</si>
  <si>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</si>
  <si>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</si>
  <si>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</si>
  <si>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</si>
  <si>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Dotácia cestná doprava a pozemné komunikácie</t>
  </si>
  <si>
    <t>Prenájom pozemkov  - ihrisko TJ</t>
  </si>
  <si>
    <t xml:space="preserve">Servis a údržba auta </t>
  </si>
  <si>
    <t>Odborná literatúra</t>
  </si>
  <si>
    <t>Stavebný úrad -paušálny poplatok</t>
  </si>
  <si>
    <t>Verejné súťaže</t>
  </si>
  <si>
    <t>Opatrovateľká služba - mzdy</t>
  </si>
  <si>
    <t>Príjmy stravné dôchodcovia</t>
  </si>
  <si>
    <t xml:space="preserve">Príjmy stravné zamestnanci </t>
  </si>
  <si>
    <t>Energie - elektrická en.</t>
  </si>
  <si>
    <t>Údržba objektov obce - budovy</t>
  </si>
  <si>
    <t>Nedaňové príjmy kapitálové</t>
  </si>
  <si>
    <t>Oprava KD</t>
  </si>
  <si>
    <t>Rozšírenie osvetlenia na cint. ČP</t>
  </si>
  <si>
    <t>Vybudovanie chodníkov , VP, MP a ČP</t>
  </si>
  <si>
    <t>Dokončenie kanalizácie v MP</t>
  </si>
  <si>
    <t>Spolu: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</si>
  <si>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</si>
  <si>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</si>
  <si>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</si>
  <si>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</si>
  <si>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</si>
  <si>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</si>
  <si>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</si>
  <si>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</si>
  <si>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</si>
  <si>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</si>
  <si>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</si>
  <si>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</si>
  <si>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</si>
  <si>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</si>
  <si>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</si>
  <si>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</si>
  <si>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</si>
  <si>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</si>
  <si>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</si>
  <si>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</si>
  <si>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</si>
  <si>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</si>
  <si>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Rozpočet 2018</t>
  </si>
  <si>
    <t>08</t>
  </si>
  <si>
    <t>Dotácia - škola prírody</t>
  </si>
  <si>
    <t>Rozpočet na rok 2018</t>
  </si>
  <si>
    <t>Cestovné a súťaže</t>
  </si>
  <si>
    <t>Odber kuchynského odpadu</t>
  </si>
  <si>
    <t>Materiál</t>
  </si>
  <si>
    <t>Mzdy hospodára</t>
  </si>
  <si>
    <t>Obecné noviny</t>
  </si>
  <si>
    <t>Telovýchovná jednota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</si>
  <si>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</si>
  <si>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</si>
  <si>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</si>
  <si>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</si>
  <si>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</si>
  <si>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</si>
  <si>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</si>
  <si>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2018</t>
  </si>
  <si>
    <t>Výsledok hospodárenia</t>
  </si>
  <si>
    <t>Výdavky spolu:</t>
  </si>
  <si>
    <t>Likvidácia čiernych skládok</t>
  </si>
  <si>
    <t>Poplatok SW Dcom</t>
  </si>
  <si>
    <t>Poplatok SW Made - Urbis</t>
  </si>
  <si>
    <t>Vianočný peňažný Invalid. dôchodca</t>
  </si>
  <si>
    <t>Ochutnávka zabíjačkových špec.</t>
  </si>
  <si>
    <t>Rekonštrukcia ciest v obciach</t>
  </si>
  <si>
    <t>Kancelárske potreby</t>
  </si>
  <si>
    <t xml:space="preserve">Poplatky za soc. rozhodnutia  </t>
  </si>
  <si>
    <t>Energie - plyn (ZŠ, MŠ, jedáleň)</t>
  </si>
  <si>
    <t>Energie - el. energia (ZŠ, MŠ, jedáleň)</t>
  </si>
  <si>
    <t>Energie-plyn (KD+ubytovanie)</t>
  </si>
  <si>
    <t>Rozpočet 2019</t>
  </si>
  <si>
    <t>prenájom 8 bj</t>
  </si>
  <si>
    <t xml:space="preserve">prenájom 12 bj. </t>
  </si>
  <si>
    <t>Vodné a stočné</t>
  </si>
  <si>
    <t>El. energia 12 bj.</t>
  </si>
  <si>
    <t>Transfery spol. organizáciám</t>
  </si>
  <si>
    <t>Rozpočet na rok 2019</t>
  </si>
  <si>
    <t>na rok 2019</t>
  </si>
  <si>
    <t>Rozpočet    na rok 2019</t>
  </si>
  <si>
    <t>Kapitálový rozpočet na rok 2017</t>
  </si>
  <si>
    <t>2019</t>
  </si>
  <si>
    <t>Rozpočet obce Veľká Paka na roky 2018-2020</t>
  </si>
  <si>
    <t>Rozpočet 2020</t>
  </si>
  <si>
    <t>služby občanom - orba</t>
  </si>
  <si>
    <t>príspevok na stravovanie zamestnancov 55%</t>
  </si>
  <si>
    <t>Dotácia DHZ</t>
  </si>
  <si>
    <t>11</t>
  </si>
  <si>
    <t>Rozpočet obce Veľká Paka na roky  2018-2020</t>
  </si>
  <si>
    <t>Rozpočet obce Veľká Paka  na roky 2018-2020</t>
  </si>
  <si>
    <t>na rok 2020</t>
  </si>
  <si>
    <t>Príspevok na stravovanie zam. 55 %</t>
  </si>
  <si>
    <t>Stravné uhradené zamestnancami</t>
  </si>
  <si>
    <t>Príspevok na stravovanie SF</t>
  </si>
  <si>
    <t>Spolu na rok 2018</t>
  </si>
  <si>
    <t>63705</t>
  </si>
  <si>
    <t>spolu pre rok 2018</t>
  </si>
  <si>
    <t>Rozpočet na rok 2020</t>
  </si>
  <si>
    <t>Rozpočet na rok2019</t>
  </si>
  <si>
    <t>Rozpočet    na rok 2020</t>
  </si>
  <si>
    <t xml:space="preserve">PHM a údržba verejnej zelene  </t>
  </si>
  <si>
    <t>PHM orba</t>
  </si>
  <si>
    <t xml:space="preserve">Rozpočet na roky 2018-2020 </t>
  </si>
  <si>
    <t>2020</t>
  </si>
  <si>
    <t>Materiálové výdavky a kancelárske potreby</t>
  </si>
  <si>
    <t>Rozpočet obce Veľká Paka na rok 2018</t>
  </si>
  <si>
    <t>Splátka úveru ŠFRB 12 bj</t>
  </si>
  <si>
    <t>Splátka leasingu</t>
  </si>
  <si>
    <t xml:space="preserve">Rozpočet na rok 2019        </t>
  </si>
  <si>
    <t>Bežné výdavky v EUR na rok 2018</t>
  </si>
  <si>
    <t>5</t>
  </si>
  <si>
    <t>Poistenie PC v ZŠ (Nákup nových PC)</t>
  </si>
  <si>
    <t>ZPOZ /dary/ zastupiteľstvo</t>
  </si>
  <si>
    <t>Transfer - prvá pomoc</t>
  </si>
  <si>
    <t>Zateplenie budovy OÚ</t>
  </si>
  <si>
    <t>Oplotenie školy</t>
  </si>
  <si>
    <t>Požiarna zbrojnica Čukárska 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</si>
</sst>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_ ;\-#,##0.00\ "/>
  </numFmts>
  <fonts count="86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15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4" borderId="31" xfId="0" applyNumberFormat="1" applyFont="1" applyFill="1" applyBorder="1" applyAlignment="1">
      <alignment horizontal="center"/>
    </xf>
    <xf numFmtId="49" fontId="12" fillId="4" borderId="31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/>
    <xf numFmtId="0" fontId="2" fillId="0" borderId="7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/>
    <xf numFmtId="0" fontId="19" fillId="6" borderId="43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Border="1"/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32" fillId="13" borderId="0" xfId="0" applyFont="1" applyFill="1"/>
    <xf numFmtId="0" fontId="8" fillId="15" borderId="0" xfId="0" applyFont="1" applyFill="1"/>
    <xf numFmtId="0" fontId="19" fillId="0" borderId="24" xfId="0" applyFont="1" applyBorder="1" applyAlignment="1">
      <alignment horizontal="center"/>
    </xf>
    <xf numFmtId="0" fontId="19" fillId="0" borderId="0" xfId="0" applyFont="1" applyFill="1"/>
    <xf numFmtId="0" fontId="19" fillId="0" borderId="39" xfId="0" applyFont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19" fillId="6" borderId="4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4" fillId="0" borderId="0" xfId="0" applyFont="1"/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49" fontId="14" fillId="13" borderId="16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4" fontId="20" fillId="0" borderId="14" xfId="1" applyNumberFormat="1" applyFont="1" applyBorder="1"/>
    <xf numFmtId="164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19" fillId="0" borderId="82" xfId="0" applyFont="1" applyBorder="1" applyAlignment="1">
      <alignment horizontal="center"/>
    </xf>
    <xf numFmtId="0" fontId="19" fillId="0" borderId="96" xfId="0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0" borderId="55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7" xfId="0" applyFont="1" applyFill="1" applyBorder="1"/>
    <xf numFmtId="0" fontId="14" fillId="0" borderId="27" xfId="0" applyFont="1" applyFill="1" applyBorder="1"/>
    <xf numFmtId="0" fontId="14" fillId="16" borderId="27" xfId="0" applyFont="1" applyFill="1" applyBorder="1"/>
    <xf numFmtId="0" fontId="14" fillId="2" borderId="27" xfId="0" applyFont="1" applyFill="1" applyBorder="1"/>
    <xf numFmtId="0" fontId="14" fillId="3" borderId="27" xfId="0" applyFont="1" applyFill="1" applyBorder="1"/>
    <xf numFmtId="0" fontId="14" fillId="0" borderId="27" xfId="0" applyFont="1" applyBorder="1"/>
    <xf numFmtId="0" fontId="7" fillId="12" borderId="27" xfId="0" applyFont="1" applyFill="1" applyBorder="1"/>
    <xf numFmtId="0" fontId="14" fillId="2" borderId="28" xfId="0" applyFont="1" applyFill="1" applyBorder="1"/>
    <xf numFmtId="0" fontId="26" fillId="0" borderId="27" xfId="0" applyFont="1" applyBorder="1"/>
    <xf numFmtId="0" fontId="26" fillId="0" borderId="28" xfId="0" applyFont="1" applyBorder="1"/>
    <xf numFmtId="0" fontId="14" fillId="2" borderId="25" xfId="0" applyFont="1" applyFill="1" applyBorder="1"/>
    <xf numFmtId="0" fontId="35" fillId="13" borderId="28" xfId="0" applyFont="1" applyFill="1" applyBorder="1"/>
    <xf numFmtId="0" fontId="14" fillId="3" borderId="28" xfId="0" applyFont="1" applyFill="1" applyBorder="1"/>
    <xf numFmtId="0" fontId="14" fillId="5" borderId="28" xfId="0" applyFont="1" applyFill="1" applyBorder="1"/>
    <xf numFmtId="0" fontId="14" fillId="19" borderId="27" xfId="0" applyFont="1" applyFill="1" applyBorder="1"/>
    <xf numFmtId="49" fontId="14" fillId="5" borderId="28" xfId="0" applyNumberFormat="1" applyFont="1" applyFill="1" applyBorder="1" applyAlignment="1">
      <alignment horizontal="center"/>
    </xf>
    <xf numFmtId="49" fontId="12" fillId="4" borderId="99" xfId="0" applyNumberFormat="1" applyFont="1" applyFill="1" applyBorder="1" applyAlignment="1">
      <alignment horizont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3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3" fillId="6" borderId="40" xfId="0" applyNumberFormat="1" applyFont="1" applyFill="1" applyBorder="1" applyAlignment="1">
      <alignment horizontal="center"/>
    </xf>
    <xf numFmtId="49" fontId="43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0" fontId="2" fillId="2" borderId="46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3" xfId="0" applyFont="1" applyFill="1" applyBorder="1"/>
    <xf numFmtId="0" fontId="46" fillId="0" borderId="3" xfId="0" applyFont="1" applyBorder="1" applyAlignment="1"/>
    <xf numFmtId="0" fontId="3" fillId="4" borderId="22" xfId="0" applyFont="1" applyFill="1" applyBorder="1" applyAlignment="1"/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7" xfId="0" applyFont="1" applyFill="1" applyBorder="1"/>
    <xf numFmtId="0" fontId="19" fillId="6" borderId="5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5" xfId="0" applyFont="1" applyFill="1" applyBorder="1"/>
    <xf numFmtId="49" fontId="19" fillId="6" borderId="51" xfId="0" applyNumberFormat="1" applyFont="1" applyFill="1" applyBorder="1" applyAlignment="1">
      <alignment horizontal="center"/>
    </xf>
    <xf numFmtId="49" fontId="19" fillId="6" borderId="41" xfId="0" applyNumberFormat="1" applyFont="1" applyFill="1" applyBorder="1" applyAlignment="1">
      <alignment horizontal="center"/>
    </xf>
    <xf numFmtId="0" fontId="19" fillId="6" borderId="42" xfId="0" applyFont="1" applyFill="1" applyBorder="1"/>
    <xf numFmtId="0" fontId="31" fillId="3" borderId="4" xfId="0" applyFont="1" applyFill="1" applyBorder="1"/>
    <xf numFmtId="164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4" fontId="29" fillId="0" borderId="10" xfId="1" applyNumberFormat="1" applyFont="1" applyFill="1" applyBorder="1" applyAlignment="1">
      <alignment horizontal="right"/>
    </xf>
    <xf numFmtId="164" fontId="29" fillId="0" borderId="4" xfId="1" applyNumberFormat="1" applyFont="1" applyFill="1" applyBorder="1" applyAlignment="1">
      <alignment horizontal="right"/>
    </xf>
    <xf numFmtId="49" fontId="49" fillId="6" borderId="54" xfId="0" applyNumberFormat="1" applyFont="1" applyFill="1" applyBorder="1" applyAlignment="1">
      <alignment horizontal="center"/>
    </xf>
    <xf numFmtId="49" fontId="42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5" fillId="6" borderId="83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49" fontId="38" fillId="7" borderId="5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0" xfId="0" applyFont="1" applyFill="1" applyBorder="1" applyAlignment="1">
      <alignment horizontal="left" vertical="center"/>
    </xf>
    <xf numFmtId="0" fontId="50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4" fontId="51" fillId="4" borderId="14" xfId="1" applyNumberFormat="1" applyFont="1" applyFill="1" applyBorder="1" applyAlignment="1"/>
    <xf numFmtId="164" fontId="51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4" fontId="20" fillId="5" borderId="14" xfId="1" applyNumberFormat="1" applyFont="1" applyFill="1" applyBorder="1" applyAlignment="1"/>
    <xf numFmtId="164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4" fontId="21" fillId="5" borderId="14" xfId="1" applyNumberFormat="1" applyFont="1" applyFill="1" applyBorder="1" applyAlignment="1"/>
    <xf numFmtId="164" fontId="21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2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4" fontId="53" fillId="13" borderId="14" xfId="1" applyNumberFormat="1" applyFont="1" applyFill="1" applyBorder="1" applyAlignment="1">
      <alignment horizontal="right"/>
    </xf>
    <xf numFmtId="164" fontId="53" fillId="13" borderId="4" xfId="1" applyNumberFormat="1" applyFont="1" applyFill="1" applyBorder="1" applyAlignment="1">
      <alignment horizontal="right"/>
    </xf>
    <xf numFmtId="164" fontId="54" fillId="13" borderId="4" xfId="1" applyNumberFormat="1" applyFont="1" applyFill="1" applyBorder="1" applyAlignment="1">
      <alignment horizontal="right"/>
    </xf>
    <xf numFmtId="49" fontId="52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4" fontId="21" fillId="0" borderId="14" xfId="1" applyNumberFormat="1" applyFont="1" applyFill="1" applyBorder="1" applyAlignment="1"/>
    <xf numFmtId="164" fontId="21" fillId="0" borderId="4" xfId="1" applyNumberFormat="1" applyFont="1" applyFill="1" applyBorder="1" applyAlignment="1"/>
    <xf numFmtId="0" fontId="47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4" fontId="47" fillId="5" borderId="14" xfId="1" applyNumberFormat="1" applyFont="1" applyFill="1" applyBorder="1" applyAlignment="1"/>
    <xf numFmtId="164" fontId="47" fillId="5" borderId="4" xfId="1" applyNumberFormat="1" applyFont="1" applyFill="1" applyBorder="1" applyAlignment="1"/>
    <xf numFmtId="0" fontId="47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0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4" fontId="56" fillId="0" borderId="14" xfId="1" applyNumberFormat="1" applyFont="1" applyFill="1" applyBorder="1" applyAlignment="1">
      <alignment horizontal="left"/>
    </xf>
    <xf numFmtId="164" fontId="44" fillId="0" borderId="4" xfId="1" applyNumberFormat="1" applyFont="1" applyFill="1" applyBorder="1" applyAlignment="1">
      <alignment horizontal="right"/>
    </xf>
    <xf numFmtId="164" fontId="20" fillId="0" borderId="4" xfId="1" applyNumberFormat="1" applyFont="1" applyFill="1" applyBorder="1" applyAlignment="1">
      <alignment horizontal="right"/>
    </xf>
    <xf numFmtId="49" fontId="55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4" fontId="54" fillId="13" borderId="14" xfId="1" applyNumberFormat="1" applyFont="1" applyFill="1" applyBorder="1" applyAlignment="1">
      <alignment horizontal="right"/>
    </xf>
    <xf numFmtId="49" fontId="55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20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/>
    </xf>
    <xf numFmtId="49" fontId="57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4" xfId="0" applyFont="1" applyBorder="1" applyAlignment="1">
      <alignment horizontal="center"/>
    </xf>
    <xf numFmtId="49" fontId="48" fillId="0" borderId="71" xfId="0" applyNumberFormat="1" applyFont="1" applyFill="1" applyBorder="1" applyAlignment="1">
      <alignment horizontal="center"/>
    </xf>
    <xf numFmtId="49" fontId="57" fillId="13" borderId="13" xfId="0" applyNumberFormat="1" applyFont="1" applyFill="1" applyBorder="1" applyAlignment="1">
      <alignment horizontal="center"/>
    </xf>
    <xf numFmtId="0" fontId="28" fillId="13" borderId="71" xfId="0" applyFont="1" applyFill="1" applyBorder="1"/>
    <xf numFmtId="164" fontId="54" fillId="13" borderId="24" xfId="1" applyNumberFormat="1" applyFont="1" applyFill="1" applyBorder="1" applyAlignment="1">
      <alignment horizontal="right"/>
    </xf>
    <xf numFmtId="164" fontId="54" fillId="13" borderId="13" xfId="1" applyNumberFormat="1" applyFont="1" applyFill="1" applyBorder="1" applyAlignment="1">
      <alignment horizontal="right"/>
    </xf>
    <xf numFmtId="49" fontId="21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44" fontId="21" fillId="4" borderId="48" xfId="1" applyFont="1" applyFill="1" applyBorder="1" applyAlignment="1"/>
    <xf numFmtId="44" fontId="21" fillId="4" borderId="52" xfId="1" applyFont="1" applyFill="1" applyBorder="1" applyAlignment="1"/>
    <xf numFmtId="44" fontId="21" fillId="4" borderId="53" xfId="1" applyFont="1" applyFill="1" applyBorder="1" applyAlignment="1"/>
    <xf numFmtId="44" fontId="21" fillId="4" borderId="37" xfId="1" applyFont="1" applyFill="1" applyBorder="1" applyAlignment="1"/>
    <xf numFmtId="0" fontId="21" fillId="5" borderId="4" xfId="0" applyFont="1" applyFill="1" applyBorder="1" applyAlignment="1">
      <alignment horizontal="center"/>
    </xf>
    <xf numFmtId="44" fontId="21" fillId="5" borderId="39" xfId="1" applyFont="1" applyFill="1" applyBorder="1" applyAlignment="1"/>
    <xf numFmtId="44" fontId="21" fillId="5" borderId="6" xfId="1" applyFont="1" applyFill="1" applyBorder="1" applyAlignment="1"/>
    <xf numFmtId="44" fontId="21" fillId="5" borderId="81" xfId="1" applyFont="1" applyFill="1" applyBorder="1" applyAlignment="1"/>
    <xf numFmtId="44" fontId="21" fillId="5" borderId="80" xfId="1" applyFont="1" applyFill="1" applyBorder="1" applyAlignment="1"/>
    <xf numFmtId="44" fontId="58" fillId="5" borderId="38" xfId="1" applyFont="1" applyFill="1" applyBorder="1" applyAlignment="1"/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44" fontId="20" fillId="3" borderId="39" xfId="1" applyFont="1" applyFill="1" applyBorder="1" applyAlignment="1">
      <alignment horizontal="right"/>
    </xf>
    <xf numFmtId="44" fontId="20" fillId="3" borderId="11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4" fontId="20" fillId="0" borderId="14" xfId="1" applyFont="1" applyFill="1" applyBorder="1" applyAlignment="1">
      <alignment horizontal="right"/>
    </xf>
    <xf numFmtId="44" fontId="20" fillId="0" borderId="6" xfId="1" applyFont="1" applyFill="1" applyBorder="1" applyAlignment="1">
      <alignment horizontal="right"/>
    </xf>
    <xf numFmtId="44" fontId="20" fillId="0" borderId="6" xfId="1" applyFont="1" applyFill="1" applyBorder="1"/>
    <xf numFmtId="44" fontId="20" fillId="0" borderId="11" xfId="1" applyFont="1" applyFill="1" applyBorder="1" applyAlignment="1">
      <alignment horizontal="right"/>
    </xf>
    <xf numFmtId="44" fontId="20" fillId="0" borderId="66" xfId="1" applyFont="1" applyFill="1" applyBorder="1" applyAlignment="1">
      <alignment horizontal="right"/>
    </xf>
    <xf numFmtId="44" fontId="21" fillId="0" borderId="46" xfId="1" applyFont="1" applyFill="1" applyBorder="1" applyAlignment="1">
      <alignment horizontal="right"/>
    </xf>
    <xf numFmtId="44" fontId="59" fillId="2" borderId="29" xfId="1" applyFont="1" applyFill="1" applyBorder="1" applyAlignment="1"/>
    <xf numFmtId="44" fontId="59" fillId="2" borderId="30" xfId="1" applyFont="1" applyFill="1" applyBorder="1" applyAlignment="1"/>
    <xf numFmtId="44" fontId="20" fillId="2" borderId="50" xfId="1" applyFont="1" applyFill="1" applyBorder="1" applyAlignment="1"/>
    <xf numFmtId="44" fontId="20" fillId="2" borderId="30" xfId="1" applyFont="1" applyFill="1" applyBorder="1" applyAlignment="1"/>
    <xf numFmtId="44" fontId="20" fillId="2" borderId="29" xfId="1" applyFont="1" applyFill="1" applyBorder="1" applyAlignment="1"/>
    <xf numFmtId="0" fontId="21" fillId="5" borderId="7" xfId="0" applyFont="1" applyFill="1" applyBorder="1" applyAlignment="1"/>
    <xf numFmtId="44" fontId="21" fillId="5" borderId="55" xfId="1" applyFont="1" applyFill="1" applyBorder="1" applyAlignment="1"/>
    <xf numFmtId="44" fontId="21" fillId="5" borderId="4" xfId="1" applyFont="1" applyFill="1" applyBorder="1" applyAlignment="1"/>
    <xf numFmtId="44" fontId="21" fillId="5" borderId="16" xfId="1" applyFont="1" applyFill="1" applyBorder="1" applyAlignment="1"/>
    <xf numFmtId="44" fontId="21" fillId="5" borderId="30" xfId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4" fontId="20" fillId="0" borderId="73" xfId="1" applyFont="1" applyFill="1" applyBorder="1" applyAlignment="1">
      <alignment horizontal="right"/>
    </xf>
    <xf numFmtId="44" fontId="20" fillId="0" borderId="0" xfId="1" applyFont="1" applyFill="1" applyBorder="1" applyAlignment="1">
      <alignment horizontal="right"/>
    </xf>
    <xf numFmtId="44" fontId="20" fillId="0" borderId="0" xfId="1" applyFont="1" applyFill="1" applyBorder="1"/>
    <xf numFmtId="44" fontId="20" fillId="0" borderId="25" xfId="1" applyFont="1" applyFill="1" applyBorder="1" applyAlignment="1">
      <alignment horizontal="right"/>
    </xf>
    <xf numFmtId="44" fontId="21" fillId="7" borderId="59" xfId="1" applyFont="1" applyFill="1" applyBorder="1" applyAlignment="1"/>
    <xf numFmtId="44" fontId="21" fillId="7" borderId="50" xfId="1" applyFont="1" applyFill="1" applyBorder="1" applyAlignment="1"/>
    <xf numFmtId="44" fontId="21" fillId="5" borderId="66" xfId="1" applyFont="1" applyFill="1" applyBorder="1" applyAlignment="1"/>
    <xf numFmtId="49" fontId="21" fillId="3" borderId="10" xfId="0" applyNumberFormat="1" applyFont="1" applyFill="1" applyBorder="1" applyAlignment="1">
      <alignment horizontal="center"/>
    </xf>
    <xf numFmtId="44" fontId="20" fillId="3" borderId="14" xfId="1" applyFont="1" applyFill="1" applyBorder="1" applyAlignment="1">
      <alignment horizontal="right"/>
    </xf>
    <xf numFmtId="44" fontId="20" fillId="3" borderId="4" xfId="1" applyFont="1" applyFill="1" applyBorder="1" applyAlignment="1">
      <alignment horizontal="right"/>
    </xf>
    <xf numFmtId="44" fontId="20" fillId="3" borderId="4" xfId="1" applyFont="1" applyFill="1" applyBorder="1"/>
    <xf numFmtId="44" fontId="20" fillId="3" borderId="10" xfId="1" applyFont="1" applyFill="1" applyBorder="1" applyAlignment="1">
      <alignment horizontal="right"/>
    </xf>
    <xf numFmtId="44" fontId="20" fillId="3" borderId="26" xfId="1" applyFont="1" applyFill="1" applyBorder="1" applyAlignment="1">
      <alignment horizontal="right"/>
    </xf>
    <xf numFmtId="44" fontId="20" fillId="3" borderId="30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44" fontId="20" fillId="2" borderId="39" xfId="1" applyFont="1" applyFill="1" applyBorder="1" applyAlignment="1">
      <alignment horizontal="right"/>
    </xf>
    <xf numFmtId="44" fontId="20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44" fontId="20" fillId="0" borderId="24" xfId="1" applyFont="1" applyFill="1" applyBorder="1" applyAlignment="1">
      <alignment horizontal="right"/>
    </xf>
    <xf numFmtId="44" fontId="20" fillId="0" borderId="13" xfId="1" applyFont="1" applyFill="1" applyBorder="1" applyAlignment="1">
      <alignment horizontal="right"/>
    </xf>
    <xf numFmtId="44" fontId="20" fillId="0" borderId="13" xfId="1" applyFont="1" applyFill="1" applyBorder="1"/>
    <xf numFmtId="44" fontId="20" fillId="0" borderId="12" xfId="1" applyFont="1" applyFill="1" applyBorder="1" applyAlignment="1">
      <alignment horizontal="right"/>
    </xf>
    <xf numFmtId="44" fontId="20" fillId="0" borderId="68" xfId="1" applyFont="1" applyFill="1" applyBorder="1" applyAlignment="1">
      <alignment horizontal="right"/>
    </xf>
    <xf numFmtId="44" fontId="21" fillId="0" borderId="71" xfId="1" applyFont="1" applyFill="1" applyBorder="1" applyAlignment="1">
      <alignment horizontal="right"/>
    </xf>
    <xf numFmtId="44" fontId="20" fillId="2" borderId="33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49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1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49" fontId="38" fillId="7" borderId="59" xfId="0" applyNumberFormat="1" applyFont="1" applyFill="1" applyBorder="1" applyAlignment="1">
      <alignment horizontal="center" vertical="center" wrapText="1"/>
    </xf>
    <xf numFmtId="0" fontId="45" fillId="5" borderId="4" xfId="0" applyFont="1" applyFill="1" applyBorder="1" applyAlignment="1">
      <alignment horizontal="center"/>
    </xf>
    <xf numFmtId="0" fontId="45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8" xfId="0" applyFont="1" applyFill="1" applyBorder="1" applyAlignment="1"/>
    <xf numFmtId="0" fontId="19" fillId="0" borderId="8" xfId="0" applyFont="1" applyBorder="1" applyAlignment="1">
      <alignment horizontal="center"/>
    </xf>
    <xf numFmtId="49" fontId="45" fillId="3" borderId="10" xfId="0" applyNumberFormat="1" applyFont="1" applyFill="1" applyBorder="1" applyAlignment="1">
      <alignment horizontal="center"/>
    </xf>
    <xf numFmtId="0" fontId="19" fillId="3" borderId="28" xfId="0" applyFont="1" applyFill="1" applyBorder="1"/>
    <xf numFmtId="0" fontId="19" fillId="0" borderId="10" xfId="0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8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8" xfId="0" applyFont="1" applyFill="1" applyBorder="1"/>
    <xf numFmtId="0" fontId="19" fillId="13" borderId="31" xfId="0" applyFont="1" applyFill="1" applyBorder="1" applyAlignment="1">
      <alignment horizontal="center"/>
    </xf>
    <xf numFmtId="49" fontId="45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2" xfId="0" applyFont="1" applyFill="1" applyBorder="1"/>
    <xf numFmtId="49" fontId="45" fillId="6" borderId="44" xfId="0" applyNumberFormat="1" applyFont="1" applyFill="1" applyBorder="1" applyAlignment="1">
      <alignment horizontal="center"/>
    </xf>
    <xf numFmtId="0" fontId="19" fillId="6" borderId="45" xfId="0" applyFont="1" applyFill="1" applyBorder="1"/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46" xfId="0" applyNumberFormat="1" applyFont="1" applyFill="1" applyBorder="1" applyAlignment="1">
      <alignment horizontal="center"/>
    </xf>
    <xf numFmtId="0" fontId="19" fillId="6" borderId="47" xfId="0" applyFont="1" applyFill="1" applyBorder="1"/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40" xfId="0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31" fillId="4" borderId="53" xfId="0" applyFont="1" applyFill="1" applyBorder="1" applyAlignment="1">
      <alignment horizontal="left" vertical="center"/>
    </xf>
    <xf numFmtId="0" fontId="31" fillId="4" borderId="34" xfId="0" applyFont="1" applyFill="1" applyBorder="1" applyAlignment="1">
      <alignment vertical="center"/>
    </xf>
    <xf numFmtId="0" fontId="19" fillId="4" borderId="34" xfId="0" applyFont="1" applyFill="1" applyBorder="1" applyAlignment="1"/>
    <xf numFmtId="0" fontId="19" fillId="3" borderId="16" xfId="0" applyFont="1" applyFill="1" applyBorder="1"/>
    <xf numFmtId="0" fontId="19" fillId="0" borderId="10" xfId="0" applyFont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164" fontId="19" fillId="0" borderId="14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13" borderId="10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23" xfId="0" applyFont="1" applyFill="1" applyBorder="1"/>
    <xf numFmtId="164" fontId="19" fillId="0" borderId="24" xfId="1" applyNumberFormat="1" applyFont="1" applyFill="1" applyBorder="1" applyAlignment="1">
      <alignment horizontal="right"/>
    </xf>
    <xf numFmtId="164" fontId="19" fillId="0" borderId="13" xfId="1" applyNumberFormat="1" applyFont="1" applyFill="1" applyBorder="1" applyAlignment="1">
      <alignment horizontal="right"/>
    </xf>
    <xf numFmtId="0" fontId="19" fillId="4" borderId="35" xfId="0" applyFont="1" applyFill="1" applyBorder="1" applyAlignment="1"/>
    <xf numFmtId="164" fontId="45" fillId="4" borderId="52" xfId="1" applyNumberFormat="1" applyFont="1" applyFill="1" applyBorder="1" applyAlignment="1"/>
    <xf numFmtId="0" fontId="31" fillId="3" borderId="28" xfId="0" applyFont="1" applyFill="1" applyBorder="1"/>
    <xf numFmtId="49" fontId="45" fillId="0" borderId="10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/>
    <xf numFmtId="164" fontId="29" fillId="0" borderId="12" xfId="1" applyNumberFormat="1" applyFont="1" applyFill="1" applyBorder="1" applyAlignment="1">
      <alignment horizontal="right"/>
    </xf>
    <xf numFmtId="164" fontId="29" fillId="0" borderId="13" xfId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19" fillId="6" borderId="84" xfId="0" applyFont="1" applyFill="1" applyBorder="1" applyAlignment="1">
      <alignment horizontal="center"/>
    </xf>
    <xf numFmtId="49" fontId="19" fillId="6" borderId="84" xfId="0" applyNumberFormat="1" applyFont="1" applyFill="1" applyBorder="1" applyAlignment="1">
      <alignment horizontal="center"/>
    </xf>
    <xf numFmtId="0" fontId="19" fillId="6" borderId="56" xfId="0" applyFont="1" applyFill="1" applyBorder="1"/>
    <xf numFmtId="0" fontId="31" fillId="4" borderId="79" xfId="0" applyFont="1" applyFill="1" applyBorder="1" applyAlignment="1">
      <alignment horizontal="left" vertical="center"/>
    </xf>
    <xf numFmtId="0" fontId="31" fillId="4" borderId="41" xfId="0" applyFont="1" applyFill="1" applyBorder="1" applyAlignment="1">
      <alignment vertical="center"/>
    </xf>
    <xf numFmtId="0" fontId="19" fillId="4" borderId="41" xfId="0" applyFont="1" applyFill="1" applyBorder="1" applyAlignment="1"/>
    <xf numFmtId="0" fontId="19" fillId="4" borderId="42" xfId="0" applyFont="1" applyFill="1" applyBorder="1" applyAlignment="1"/>
    <xf numFmtId="49" fontId="45" fillId="3" borderId="1" xfId="0" applyNumberFormat="1" applyFont="1" applyFill="1" applyBorder="1" applyAlignment="1">
      <alignment horizontal="center"/>
    </xf>
    <xf numFmtId="49" fontId="31" fillId="3" borderId="66" xfId="0" applyNumberFormat="1" applyFont="1" applyFill="1" applyBorder="1" applyAlignment="1">
      <alignment horizontal="left"/>
    </xf>
    <xf numFmtId="49" fontId="45" fillId="0" borderId="8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2" borderId="27" xfId="0" applyFont="1" applyFill="1" applyBorder="1"/>
    <xf numFmtId="49" fontId="31" fillId="3" borderId="4" xfId="0" applyNumberFormat="1" applyFont="1" applyFill="1" applyBorder="1" applyAlignment="1">
      <alignment horizontal="left"/>
    </xf>
    <xf numFmtId="0" fontId="19" fillId="2" borderId="26" xfId="0" applyFont="1" applyFill="1" applyBorder="1"/>
    <xf numFmtId="0" fontId="45" fillId="2" borderId="4" xfId="0" applyFont="1" applyFill="1" applyBorder="1" applyAlignment="1">
      <alignment horizontal="center"/>
    </xf>
    <xf numFmtId="0" fontId="45" fillId="2" borderId="4" xfId="0" applyFont="1" applyFill="1" applyBorder="1" applyAlignment="1"/>
    <xf numFmtId="0" fontId="19" fillId="2" borderId="4" xfId="0" applyFont="1" applyFill="1" applyBorder="1" applyAlignment="1"/>
    <xf numFmtId="0" fontId="19" fillId="2" borderId="26" xfId="0" applyFont="1" applyFill="1" applyBorder="1" applyAlignment="1"/>
    <xf numFmtId="0" fontId="45" fillId="14" borderId="4" xfId="0" applyFont="1" applyFill="1" applyBorder="1" applyAlignment="1">
      <alignment horizontal="center"/>
    </xf>
    <xf numFmtId="0" fontId="45" fillId="14" borderId="4" xfId="0" applyFont="1" applyFill="1" applyBorder="1" applyAlignment="1"/>
    <xf numFmtId="0" fontId="19" fillId="14" borderId="4" xfId="0" applyFont="1" applyFill="1" applyBorder="1" applyAlignment="1"/>
    <xf numFmtId="0" fontId="31" fillId="14" borderId="26" xfId="0" applyFont="1" applyFill="1" applyBorder="1" applyAlignment="1"/>
    <xf numFmtId="0" fontId="45" fillId="2" borderId="10" xfId="0" applyFont="1" applyFill="1" applyBorder="1" applyAlignment="1"/>
    <xf numFmtId="0" fontId="45" fillId="2" borderId="13" xfId="0" applyFont="1" applyFill="1" applyBorder="1" applyAlignment="1">
      <alignment horizontal="center"/>
    </xf>
    <xf numFmtId="0" fontId="45" fillId="2" borderId="12" xfId="0" applyFont="1" applyFill="1" applyBorder="1" applyAlignment="1"/>
    <xf numFmtId="0" fontId="19" fillId="2" borderId="13" xfId="0" applyFont="1" applyFill="1" applyBorder="1" applyAlignment="1"/>
    <xf numFmtId="0" fontId="19" fillId="2" borderId="68" xfId="0" applyFont="1" applyFill="1" applyBorder="1" applyAlignment="1"/>
    <xf numFmtId="49" fontId="31" fillId="6" borderId="97" xfId="0" applyNumberFormat="1" applyFont="1" applyFill="1" applyBorder="1" applyAlignment="1">
      <alignment horizontal="center"/>
    </xf>
    <xf numFmtId="49" fontId="19" fillId="6" borderId="97" xfId="0" applyNumberFormat="1" applyFont="1" applyFill="1" applyBorder="1" applyAlignment="1">
      <alignment horizontal="center"/>
    </xf>
    <xf numFmtId="0" fontId="19" fillId="6" borderId="97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4" xfId="0" applyFont="1" applyFill="1" applyBorder="1" applyAlignment="1">
      <alignment horizontal="center"/>
    </xf>
    <xf numFmtId="3" fontId="45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5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horizontal="center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6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1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5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5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31" fillId="5" borderId="7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67" xfId="0" applyFont="1" applyFill="1" applyBorder="1"/>
    <xf numFmtId="0" fontId="19" fillId="6" borderId="6" xfId="0" applyFont="1" applyFill="1" applyBorder="1" applyAlignment="1">
      <alignment horizontal="center"/>
    </xf>
    <xf numFmtId="0" fontId="19" fillId="6" borderId="6" xfId="0" applyFont="1" applyFill="1" applyBorder="1"/>
    <xf numFmtId="0" fontId="19" fillId="4" borderId="97" xfId="0" applyFont="1" applyFill="1" applyBorder="1" applyAlignment="1"/>
    <xf numFmtId="3" fontId="19" fillId="4" borderId="97" xfId="0" applyNumberFormat="1" applyFont="1" applyFill="1" applyBorder="1" applyAlignment="1"/>
    <xf numFmtId="164" fontId="19" fillId="4" borderId="97" xfId="1" applyNumberFormat="1" applyFont="1" applyFill="1" applyBorder="1" applyAlignment="1"/>
    <xf numFmtId="3" fontId="31" fillId="5" borderId="4" xfId="0" applyNumberFormat="1" applyFont="1" applyFill="1" applyBorder="1" applyAlignment="1"/>
    <xf numFmtId="164" fontId="31" fillId="5" borderId="4" xfId="1" applyNumberFormat="1" applyFont="1" applyFill="1" applyBorder="1" applyAlignment="1"/>
    <xf numFmtId="164" fontId="31" fillId="5" borderId="30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1" applyNumberFormat="1" applyFont="1" applyFill="1" applyBorder="1" applyAlignment="1">
      <alignment horizontal="right"/>
    </xf>
    <xf numFmtId="164" fontId="19" fillId="0" borderId="4" xfId="1" applyNumberFormat="1" applyFont="1" applyFill="1" applyBorder="1"/>
    <xf numFmtId="164" fontId="19" fillId="0" borderId="26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4" fontId="19" fillId="0" borderId="13" xfId="1" applyNumberFormat="1" applyFont="1" applyFill="1" applyBorder="1"/>
    <xf numFmtId="164" fontId="19" fillId="0" borderId="68" xfId="1" applyNumberFormat="1" applyFont="1" applyFill="1" applyBorder="1" applyAlignment="1">
      <alignment horizontal="right"/>
    </xf>
    <xf numFmtId="49" fontId="4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7" xfId="0" applyFont="1" applyFill="1" applyBorder="1"/>
    <xf numFmtId="0" fontId="45" fillId="3" borderId="2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6" xfId="0" applyFont="1" applyFill="1" applyBorder="1"/>
    <xf numFmtId="0" fontId="19" fillId="3" borderId="91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2" xfId="0" applyFont="1" applyFill="1" applyBorder="1"/>
    <xf numFmtId="0" fontId="19" fillId="3" borderId="98" xfId="0" applyFont="1" applyFill="1" applyBorder="1" applyAlignment="1">
      <alignment horizontal="center" vertical="center"/>
    </xf>
    <xf numFmtId="0" fontId="19" fillId="3" borderId="59" xfId="0" applyFont="1" applyFill="1" applyBorder="1"/>
    <xf numFmtId="0" fontId="19" fillId="3" borderId="42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4" fontId="31" fillId="10" borderId="5" xfId="1" applyNumberFormat="1" applyFont="1" applyFill="1" applyBorder="1" applyAlignment="1">
      <alignment horizontal="right" vertical="center"/>
    </xf>
    <xf numFmtId="164" fontId="31" fillId="10" borderId="30" xfId="1" applyNumberFormat="1" applyFont="1" applyFill="1" applyBorder="1" applyAlignment="1">
      <alignment horizontal="right" vertical="center"/>
    </xf>
    <xf numFmtId="49" fontId="45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49" fontId="45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4" fontId="19" fillId="0" borderId="30" xfId="1" applyNumberFormat="1" applyFont="1" applyFill="1" applyBorder="1" applyAlignment="1">
      <alignment horizontal="right" vertical="center"/>
    </xf>
    <xf numFmtId="164" fontId="19" fillId="0" borderId="30" xfId="1" applyNumberFormat="1" applyFont="1" applyFill="1" applyBorder="1"/>
    <xf numFmtId="164" fontId="19" fillId="16" borderId="4" xfId="1" applyNumberFormat="1" applyFont="1" applyFill="1" applyBorder="1"/>
    <xf numFmtId="49" fontId="45" fillId="13" borderId="67" xfId="0" applyNumberFormat="1" applyFont="1" applyFill="1" applyBorder="1" applyAlignment="1">
      <alignment horizontal="center"/>
    </xf>
    <xf numFmtId="0" fontId="19" fillId="13" borderId="24" xfId="0" applyFont="1" applyFill="1" applyBorder="1"/>
    <xf numFmtId="164" fontId="19" fillId="13" borderId="13" xfId="1" applyNumberFormat="1" applyFont="1" applyFill="1" applyBorder="1" applyAlignment="1">
      <alignment horizontal="right"/>
    </xf>
    <xf numFmtId="164" fontId="19" fillId="13" borderId="13" xfId="1" applyNumberFormat="1" applyFont="1" applyFill="1" applyBorder="1"/>
    <xf numFmtId="164" fontId="19" fillId="13" borderId="33" xfId="1" applyNumberFormat="1" applyFont="1" applyFill="1" applyBorder="1" applyAlignment="1">
      <alignment horizontal="right" vertical="center"/>
    </xf>
    <xf numFmtId="164" fontId="19" fillId="13" borderId="33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3" fontId="19" fillId="13" borderId="0" xfId="0" applyNumberFormat="1" applyFont="1" applyFill="1" applyBorder="1" applyAlignment="1">
      <alignment horizontal="right" vertical="center"/>
    </xf>
    <xf numFmtId="49" fontId="61" fillId="0" borderId="0" xfId="0" applyNumberFormat="1" applyFont="1" applyBorder="1" applyAlignment="1">
      <alignment horizontal="center" vertical="center"/>
    </xf>
    <xf numFmtId="3" fontId="50" fillId="6" borderId="60" xfId="0" applyNumberFormat="1" applyFont="1" applyFill="1" applyBorder="1" applyAlignment="1">
      <alignment horizontal="center"/>
    </xf>
    <xf numFmtId="3" fontId="31" fillId="7" borderId="60" xfId="0" applyNumberFormat="1" applyFont="1" applyFill="1" applyBorder="1" applyAlignment="1">
      <alignment horizontal="center"/>
    </xf>
    <xf numFmtId="0" fontId="50" fillId="6" borderId="65" xfId="0" applyFont="1" applyFill="1" applyBorder="1" applyAlignment="1">
      <alignment horizontal="center"/>
    </xf>
    <xf numFmtId="0" fontId="31" fillId="7" borderId="65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50" fillId="6" borderId="65" xfId="0" applyNumberFormat="1" applyFont="1" applyFill="1" applyBorder="1" applyAlignment="1">
      <alignment horizontal="center"/>
    </xf>
    <xf numFmtId="49" fontId="31" fillId="7" borderId="65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5" fillId="2" borderId="8" xfId="0" applyNumberFormat="1" applyFont="1" applyFill="1" applyBorder="1" applyAlignment="1">
      <alignment horizontal="center"/>
    </xf>
    <xf numFmtId="49" fontId="45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3" fontId="19" fillId="2" borderId="61" xfId="0" applyNumberFormat="1" applyFont="1" applyFill="1" applyBorder="1" applyAlignment="1">
      <alignment horizontal="right"/>
    </xf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" fillId="0" borderId="39" xfId="0" applyFont="1" applyBorder="1" applyAlignment="1"/>
    <xf numFmtId="0" fontId="3" fillId="0" borderId="3" xfId="0" applyFont="1" applyFill="1" applyBorder="1" applyAlignment="1"/>
    <xf numFmtId="0" fontId="31" fillId="4" borderId="13" xfId="0" applyFont="1" applyFill="1" applyBorder="1"/>
    <xf numFmtId="0" fontId="45" fillId="2" borderId="75" xfId="0" applyFont="1" applyFill="1" applyBorder="1" applyAlignment="1">
      <alignment vertical="center"/>
    </xf>
    <xf numFmtId="0" fontId="45" fillId="7" borderId="51" xfId="0" applyFont="1" applyFill="1" applyBorder="1"/>
    <xf numFmtId="0" fontId="45" fillId="11" borderId="77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18" fillId="0" borderId="0" xfId="0" applyFont="1"/>
    <xf numFmtId="0" fontId="46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3" fontId="50" fillId="7" borderId="56" xfId="0" applyNumberFormat="1" applyFont="1" applyFill="1" applyBorder="1" applyAlignment="1">
      <alignment horizontal="center"/>
    </xf>
    <xf numFmtId="0" fontId="50" fillId="7" borderId="25" xfId="0" applyFont="1" applyFill="1" applyBorder="1" applyAlignment="1">
      <alignment horizontal="center"/>
    </xf>
    <xf numFmtId="49" fontId="8" fillId="7" borderId="50" xfId="0" applyNumberFormat="1" applyFont="1" applyFill="1" applyBorder="1" applyAlignment="1">
      <alignment horizontal="center"/>
    </xf>
    <xf numFmtId="49" fontId="8" fillId="7" borderId="25" xfId="0" applyNumberFormat="1" applyFont="1" applyFill="1" applyBorder="1" applyAlignment="1">
      <alignment horizontal="center"/>
    </xf>
    <xf numFmtId="0" fontId="19" fillId="0" borderId="73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5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2" xfId="0" applyFont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5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3" fontId="31" fillId="5" borderId="100" xfId="0" applyNumberFormat="1" applyFont="1" applyFill="1" applyBorder="1" applyAlignment="1">
      <alignment horizontal="right"/>
    </xf>
    <xf numFmtId="3" fontId="19" fillId="2" borderId="72" xfId="0" applyNumberFormat="1" applyFont="1" applyFill="1" applyBorder="1" applyAlignment="1">
      <alignment horizontal="right"/>
    </xf>
    <xf numFmtId="3" fontId="31" fillId="4" borderId="63" xfId="0" applyNumberFormat="1" applyFont="1" applyFill="1" applyBorder="1" applyAlignment="1"/>
    <xf numFmtId="49" fontId="45" fillId="5" borderId="20" xfId="0" applyNumberFormat="1" applyFont="1" applyFill="1" applyBorder="1" applyAlignment="1">
      <alignment horizontal="center"/>
    </xf>
    <xf numFmtId="49" fontId="45" fillId="5" borderId="101" xfId="0" applyNumberFormat="1" applyFont="1" applyFill="1" applyBorder="1" applyAlignment="1">
      <alignment horizontal="center"/>
    </xf>
    <xf numFmtId="49" fontId="45" fillId="5" borderId="97" xfId="0" applyNumberFormat="1" applyFont="1" applyFill="1" applyBorder="1" applyAlignment="1">
      <alignment horizontal="center"/>
    </xf>
    <xf numFmtId="49" fontId="19" fillId="5" borderId="101" xfId="0" applyNumberFormat="1" applyFont="1" applyFill="1" applyBorder="1" applyAlignment="1">
      <alignment horizontal="center"/>
    </xf>
    <xf numFmtId="0" fontId="31" fillId="5" borderId="21" xfId="0" applyFont="1" applyFill="1" applyBorder="1"/>
    <xf numFmtId="0" fontId="19" fillId="5" borderId="101" xfId="0" applyFont="1" applyFill="1" applyBorder="1"/>
    <xf numFmtId="3" fontId="31" fillId="5" borderId="87" xfId="0" applyNumberFormat="1" applyFont="1" applyFill="1" applyBorder="1" applyAlignment="1"/>
    <xf numFmtId="3" fontId="31" fillId="5" borderId="98" xfId="0" applyNumberFormat="1" applyFont="1" applyFill="1" applyBorder="1" applyAlignment="1">
      <alignment horizontal="right"/>
    </xf>
    <xf numFmtId="0" fontId="19" fillId="4" borderId="22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1" xfId="0" applyNumberFormat="1" applyFont="1" applyFill="1" applyBorder="1" applyAlignment="1">
      <alignment horizontal="center"/>
    </xf>
    <xf numFmtId="0" fontId="8" fillId="4" borderId="31" xfId="0" applyFont="1" applyFill="1" applyBorder="1"/>
    <xf numFmtId="3" fontId="31" fillId="4" borderId="102" xfId="0" applyNumberFormat="1" applyFont="1" applyFill="1" applyBorder="1" applyAlignment="1"/>
    <xf numFmtId="3" fontId="31" fillId="4" borderId="70" xfId="0" applyNumberFormat="1" applyFont="1" applyFill="1" applyBorder="1" applyAlignment="1"/>
    <xf numFmtId="0" fontId="19" fillId="13" borderId="73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5" fillId="7" borderId="14" xfId="0" applyFont="1" applyFill="1" applyBorder="1"/>
    <xf numFmtId="0" fontId="45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50" fillId="6" borderId="54" xfId="0" applyNumberFormat="1" applyFont="1" applyFill="1" applyBorder="1" applyAlignment="1">
      <alignment horizontal="center"/>
    </xf>
    <xf numFmtId="0" fontId="50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3" fontId="50" fillId="7" borderId="62" xfId="0" applyNumberFormat="1" applyFont="1" applyFill="1" applyBorder="1" applyAlignment="1">
      <alignment horizontal="center"/>
    </xf>
    <xf numFmtId="0" fontId="50" fillId="7" borderId="50" xfId="0" applyFont="1" applyFill="1" applyBorder="1" applyAlignment="1">
      <alignment horizontal="center"/>
    </xf>
    <xf numFmtId="49" fontId="8" fillId="7" borderId="6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49" fontId="8" fillId="7" borderId="99" xfId="0" applyNumberFormat="1" applyFont="1" applyFill="1" applyBorder="1" applyAlignment="1">
      <alignment horizontal="center"/>
    </xf>
    <xf numFmtId="6" fontId="31" fillId="8" borderId="61" xfId="1" applyNumberFormat="1" applyFont="1" applyFill="1" applyBorder="1" applyAlignment="1">
      <alignment horizontal="right"/>
    </xf>
    <xf numFmtId="6" fontId="19" fillId="0" borderId="26" xfId="1" applyNumberFormat="1" applyFont="1" applyFill="1" applyBorder="1" applyAlignment="1">
      <alignment horizontal="right"/>
    </xf>
    <xf numFmtId="6" fontId="45" fillId="2" borderId="61" xfId="1" applyNumberFormat="1" applyFont="1" applyFill="1" applyBorder="1" applyAlignment="1">
      <alignment horizontal="right" vertical="center"/>
    </xf>
    <xf numFmtId="6" fontId="31" fillId="0" borderId="66" xfId="1" applyNumberFormat="1" applyFont="1" applyFill="1" applyBorder="1" applyAlignment="1">
      <alignment horizontal="right"/>
    </xf>
    <xf numFmtId="6" fontId="19" fillId="0" borderId="66" xfId="1" applyNumberFormat="1" applyFont="1" applyFill="1" applyBorder="1" applyAlignment="1">
      <alignment horizontal="right"/>
    </xf>
    <xf numFmtId="6" fontId="31" fillId="10" borderId="26" xfId="1" applyNumberFormat="1" applyFont="1" applyFill="1" applyBorder="1" applyAlignment="1">
      <alignment horizontal="right"/>
    </xf>
    <xf numFmtId="6" fontId="45" fillId="2" borderId="76" xfId="1" applyNumberFormat="1" applyFont="1" applyFill="1" applyBorder="1" applyAlignment="1">
      <alignment horizontal="right" vertical="center"/>
    </xf>
    <xf numFmtId="6" fontId="31" fillId="7" borderId="69" xfId="1" applyNumberFormat="1" applyFont="1" applyFill="1" applyBorder="1" applyAlignment="1">
      <alignment horizontal="right"/>
    </xf>
    <xf numFmtId="6" fontId="19" fillId="0" borderId="61" xfId="1" applyNumberFormat="1" applyFont="1" applyFill="1" applyBorder="1" applyAlignment="1">
      <alignment horizontal="right"/>
    </xf>
    <xf numFmtId="6" fontId="31" fillId="0" borderId="61" xfId="1" applyNumberFormat="1" applyFont="1" applyFill="1" applyBorder="1" applyAlignment="1">
      <alignment horizontal="right"/>
    </xf>
    <xf numFmtId="6" fontId="45" fillId="11" borderId="78" xfId="1" applyNumberFormat="1" applyFont="1" applyFill="1" applyBorder="1" applyAlignment="1">
      <alignment horizontal="right" vertical="center"/>
    </xf>
    <xf numFmtId="0" fontId="31" fillId="2" borderId="5" xfId="0" applyFont="1" applyFill="1" applyBorder="1"/>
    <xf numFmtId="0" fontId="19" fillId="2" borderId="58" xfId="0" applyFont="1" applyFill="1" applyBorder="1"/>
    <xf numFmtId="0" fontId="31" fillId="2" borderId="4" xfId="0" applyFont="1" applyFill="1" applyBorder="1"/>
    <xf numFmtId="0" fontId="19" fillId="4" borderId="67" xfId="0" applyFont="1" applyFill="1" applyBorder="1"/>
    <xf numFmtId="0" fontId="2" fillId="20" borderId="0" xfId="0" applyFont="1" applyFill="1"/>
    <xf numFmtId="44" fontId="31" fillId="10" borderId="5" xfId="1" applyNumberFormat="1" applyFont="1" applyFill="1" applyBorder="1" applyAlignment="1">
      <alignment horizontal="right" vertical="center"/>
    </xf>
    <xf numFmtId="44" fontId="19" fillId="0" borderId="4" xfId="1" applyNumberFormat="1" applyFont="1" applyFill="1" applyBorder="1" applyAlignment="1">
      <alignment horizontal="right"/>
    </xf>
    <xf numFmtId="44" fontId="19" fillId="16" borderId="4" xfId="1" applyNumberFormat="1" applyFont="1" applyFill="1" applyBorder="1"/>
    <xf numFmtId="44" fontId="31" fillId="13" borderId="13" xfId="1" applyNumberFormat="1" applyFont="1" applyFill="1" applyBorder="1" applyAlignment="1">
      <alignment horizontal="right"/>
    </xf>
    <xf numFmtId="44" fontId="19" fillId="13" borderId="0" xfId="0" applyNumberFormat="1" applyFont="1" applyFill="1" applyBorder="1" applyAlignment="1">
      <alignment horizontal="right"/>
    </xf>
    <xf numFmtId="44" fontId="2" fillId="0" borderId="0" xfId="0" applyNumberFormat="1" applyFont="1"/>
    <xf numFmtId="0" fontId="31" fillId="13" borderId="14" xfId="0" applyFont="1" applyFill="1" applyBorder="1"/>
    <xf numFmtId="0" fontId="31" fillId="13" borderId="5" xfId="0" applyFont="1" applyFill="1" applyBorder="1"/>
    <xf numFmtId="6" fontId="31" fillId="13" borderId="61" xfId="1" applyNumberFormat="1" applyFont="1" applyFill="1" applyBorder="1" applyAlignment="1">
      <alignment horizontal="right"/>
    </xf>
    <xf numFmtId="0" fontId="45" fillId="13" borderId="39" xfId="0" applyFont="1" applyFill="1" applyBorder="1"/>
    <xf numFmtId="0" fontId="31" fillId="13" borderId="73" xfId="0" applyFont="1" applyFill="1" applyBorder="1"/>
    <xf numFmtId="0" fontId="31" fillId="13" borderId="20" xfId="0" applyFont="1" applyFill="1" applyBorder="1"/>
    <xf numFmtId="0" fontId="45" fillId="13" borderId="24" xfId="0" applyFont="1" applyFill="1" applyBorder="1"/>
    <xf numFmtId="0" fontId="31" fillId="13" borderId="74" xfId="0" applyFont="1" applyFill="1" applyBorder="1"/>
    <xf numFmtId="0" fontId="31" fillId="13" borderId="87" xfId="0" applyFont="1" applyFill="1" applyBorder="1"/>
    <xf numFmtId="0" fontId="31" fillId="13" borderId="7" xfId="0" applyFont="1" applyFill="1" applyBorder="1"/>
    <xf numFmtId="0" fontId="31" fillId="13" borderId="58" xfId="0" applyFont="1" applyFill="1" applyBorder="1"/>
    <xf numFmtId="0" fontId="45" fillId="13" borderId="67" xfId="0" applyFont="1" applyFill="1" applyBorder="1" applyAlignment="1">
      <alignment horizontal="right"/>
    </xf>
    <xf numFmtId="0" fontId="45" fillId="13" borderId="79" xfId="0" applyFont="1" applyFill="1" applyBorder="1"/>
    <xf numFmtId="0" fontId="31" fillId="13" borderId="67" xfId="0" applyFont="1" applyFill="1" applyBorder="1" applyAlignment="1">
      <alignment horizontal="right"/>
    </xf>
    <xf numFmtId="0" fontId="31" fillId="13" borderId="58" xfId="0" applyFont="1" applyFill="1" applyBorder="1" applyAlignment="1">
      <alignment horizontal="right"/>
    </xf>
    <xf numFmtId="6" fontId="31" fillId="13" borderId="33" xfId="1" applyNumberFormat="1" applyFont="1" applyFill="1" applyBorder="1" applyAlignment="1">
      <alignment horizontal="right"/>
    </xf>
    <xf numFmtId="6" fontId="31" fillId="13" borderId="50" xfId="1" applyNumberFormat="1" applyFont="1" applyFill="1" applyBorder="1" applyAlignment="1">
      <alignment horizontal="right"/>
    </xf>
    <xf numFmtId="6" fontId="31" fillId="21" borderId="33" xfId="1" applyNumberFormat="1" applyFont="1" applyFill="1" applyBorder="1" applyAlignment="1">
      <alignment horizontal="right"/>
    </xf>
    <xf numFmtId="0" fontId="2" fillId="0" borderId="50" xfId="0" applyFont="1" applyBorder="1"/>
    <xf numFmtId="0" fontId="2" fillId="0" borderId="73" xfId="0" applyFont="1" applyBorder="1"/>
    <xf numFmtId="0" fontId="2" fillId="0" borderId="25" xfId="0" applyFont="1" applyBorder="1"/>
    <xf numFmtId="0" fontId="45" fillId="13" borderId="2" xfId="0" applyFont="1" applyFill="1" applyBorder="1"/>
    <xf numFmtId="0" fontId="31" fillId="21" borderId="67" xfId="0" applyFont="1" applyFill="1" applyBorder="1" applyAlignment="1">
      <alignment horizontal="right"/>
    </xf>
    <xf numFmtId="6" fontId="31" fillId="13" borderId="30" xfId="1" applyNumberFormat="1" applyFont="1" applyFill="1" applyBorder="1" applyAlignment="1">
      <alignment horizontal="right"/>
    </xf>
    <xf numFmtId="4" fontId="0" fillId="0" borderId="0" xfId="0" applyNumberFormat="1"/>
    <xf numFmtId="6" fontId="19" fillId="21" borderId="26" xfId="1" applyNumberFormat="1" applyFont="1" applyFill="1" applyBorder="1" applyAlignment="1">
      <alignment horizontal="right"/>
    </xf>
    <xf numFmtId="164" fontId="2" fillId="0" borderId="0" xfId="0" applyNumberFormat="1" applyFont="1"/>
    <xf numFmtId="6" fontId="2" fillId="0" borderId="0" xfId="0" applyNumberFormat="1" applyFont="1"/>
    <xf numFmtId="0" fontId="19" fillId="6" borderId="6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0" fillId="6" borderId="55" xfId="0" applyFont="1" applyFill="1" applyBorder="1" applyAlignment="1">
      <alignment horizontal="center"/>
    </xf>
    <xf numFmtId="49" fontId="65" fillId="6" borderId="16" xfId="0" applyNumberFormat="1" applyFont="1" applyFill="1" applyBorder="1" applyAlignment="1">
      <alignment horizontal="center"/>
    </xf>
    <xf numFmtId="49" fontId="40" fillId="6" borderId="16" xfId="0" applyNumberFormat="1" applyFont="1" applyFill="1" applyBorder="1" applyAlignment="1">
      <alignment horizontal="center"/>
    </xf>
    <xf numFmtId="0" fontId="40" fillId="6" borderId="28" xfId="0" applyFont="1" applyFill="1" applyBorder="1" applyAlignment="1"/>
    <xf numFmtId="0" fontId="40" fillId="6" borderId="39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9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0" xfId="0" applyFont="1"/>
    <xf numFmtId="0" fontId="40" fillId="0" borderId="0" xfId="0" applyFont="1" applyFill="1" applyBorder="1" applyAlignment="1"/>
    <xf numFmtId="0" fontId="40" fillId="0" borderId="0" xfId="0" applyFont="1" applyAlignment="1">
      <alignment horizontal="center"/>
    </xf>
    <xf numFmtId="0" fontId="66" fillId="0" borderId="0" xfId="0" applyFont="1" applyFill="1"/>
    <xf numFmtId="0" fontId="40" fillId="0" borderId="0" xfId="0" applyFont="1" applyFill="1"/>
    <xf numFmtId="49" fontId="19" fillId="6" borderId="4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5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5" fillId="0" borderId="4" xfId="0" applyNumberFormat="1" applyFont="1" applyFill="1" applyBorder="1" applyAlignment="1">
      <alignment horizontal="right"/>
    </xf>
    <xf numFmtId="165" fontId="45" fillId="4" borderId="40" xfId="1" applyNumberFormat="1" applyFont="1" applyFill="1" applyBorder="1" applyAlignment="1"/>
    <xf numFmtId="165" fontId="45" fillId="4" borderId="51" xfId="1" applyNumberFormat="1" applyFont="1" applyFill="1" applyBorder="1" applyAlignment="1"/>
    <xf numFmtId="165" fontId="45" fillId="4" borderId="69" xfId="1" applyNumberFormat="1" applyFont="1" applyFill="1" applyBorder="1" applyAlignment="1"/>
    <xf numFmtId="165" fontId="45" fillId="4" borderId="88" xfId="1" applyNumberFormat="1" applyFont="1" applyFill="1" applyBorder="1" applyAlignment="1"/>
    <xf numFmtId="165" fontId="45" fillId="4" borderId="59" xfId="1" applyNumberFormat="1" applyFont="1" applyFill="1" applyBorder="1" applyAlignment="1"/>
    <xf numFmtId="165" fontId="45" fillId="3" borderId="8" xfId="1" applyNumberFormat="1" applyFont="1" applyFill="1" applyBorder="1" applyAlignment="1">
      <alignment horizontal="right"/>
    </xf>
    <xf numFmtId="165" fontId="45" fillId="3" borderId="5" xfId="1" applyNumberFormat="1" applyFont="1" applyFill="1" applyBorder="1" applyAlignment="1">
      <alignment horizontal="right"/>
    </xf>
    <xf numFmtId="165" fontId="45" fillId="3" borderId="61" xfId="1" applyNumberFormat="1" applyFont="1" applyFill="1" applyBorder="1" applyAlignment="1">
      <alignment horizontal="right"/>
    </xf>
    <xf numFmtId="165" fontId="45" fillId="3" borderId="82" xfId="1" applyNumberFormat="1" applyFont="1" applyFill="1" applyBorder="1" applyAlignment="1">
      <alignment horizontal="right"/>
    </xf>
    <xf numFmtId="165" fontId="45" fillId="3" borderId="72" xfId="1" applyNumberFormat="1" applyFont="1" applyFill="1" applyBorder="1" applyAlignment="1">
      <alignment horizontal="right"/>
    </xf>
    <xf numFmtId="165" fontId="29" fillId="0" borderId="10" xfId="1" applyNumberFormat="1" applyFont="1" applyFill="1" applyBorder="1" applyAlignment="1">
      <alignment horizontal="right"/>
    </xf>
    <xf numFmtId="165" fontId="29" fillId="0" borderId="4" xfId="1" applyNumberFormat="1" applyFont="1" applyFill="1" applyBorder="1" applyAlignment="1">
      <alignment horizontal="right"/>
    </xf>
    <xf numFmtId="165" fontId="29" fillId="0" borderId="4" xfId="1" applyNumberFormat="1" applyFont="1" applyFill="1" applyBorder="1"/>
    <xf numFmtId="165" fontId="45" fillId="0" borderId="26" xfId="1" applyNumberFormat="1" applyFont="1" applyFill="1" applyBorder="1" applyAlignment="1">
      <alignment horizontal="right"/>
    </xf>
    <xf numFmtId="165" fontId="29" fillId="0" borderId="55" xfId="1" applyNumberFormat="1" applyFont="1" applyFill="1" applyBorder="1"/>
    <xf numFmtId="165" fontId="29" fillId="0" borderId="30" xfId="1" applyNumberFormat="1" applyFont="1" applyFill="1" applyBorder="1"/>
    <xf numFmtId="165" fontId="29" fillId="2" borderId="55" xfId="1" applyNumberFormat="1" applyFont="1" applyFill="1" applyBorder="1"/>
    <xf numFmtId="165" fontId="29" fillId="2" borderId="30" xfId="1" applyNumberFormat="1" applyFont="1" applyFill="1" applyBorder="1"/>
    <xf numFmtId="165" fontId="45" fillId="5" borderId="10" xfId="1" applyNumberFormat="1" applyFont="1" applyFill="1" applyBorder="1" applyAlignment="1"/>
    <xf numFmtId="165" fontId="45" fillId="5" borderId="4" xfId="1" applyNumberFormat="1" applyFont="1" applyFill="1" applyBorder="1" applyAlignment="1"/>
    <xf numFmtId="165" fontId="45" fillId="5" borderId="26" xfId="1" applyNumberFormat="1" applyFont="1" applyFill="1" applyBorder="1" applyAlignment="1"/>
    <xf numFmtId="165" fontId="45" fillId="5" borderId="55" xfId="1" applyNumberFormat="1" applyFont="1" applyFill="1" applyBorder="1" applyAlignment="1"/>
    <xf numFmtId="165" fontId="45" fillId="5" borderId="30" xfId="1" applyNumberFormat="1" applyFont="1" applyFill="1" applyBorder="1" applyAlignment="1"/>
    <xf numFmtId="165" fontId="45" fillId="3" borderId="10" xfId="1" applyNumberFormat="1" applyFont="1" applyFill="1" applyBorder="1" applyAlignment="1">
      <alignment horizontal="right"/>
    </xf>
    <xf numFmtId="165" fontId="45" fillId="3" borderId="4" xfId="1" applyNumberFormat="1" applyFont="1" applyFill="1" applyBorder="1" applyAlignment="1">
      <alignment horizontal="right"/>
    </xf>
    <xf numFmtId="165" fontId="45" fillId="3" borderId="26" xfId="1" applyNumberFormat="1" applyFont="1" applyFill="1" applyBorder="1" applyAlignment="1">
      <alignment horizontal="right"/>
    </xf>
    <xf numFmtId="165" fontId="45" fillId="3" borderId="55" xfId="1" applyNumberFormat="1" applyFont="1" applyFill="1" applyBorder="1" applyAlignment="1">
      <alignment horizontal="right"/>
    </xf>
    <xf numFmtId="165" fontId="45" fillId="3" borderId="30" xfId="1" applyNumberFormat="1" applyFont="1" applyFill="1" applyBorder="1" applyAlignment="1">
      <alignment horizontal="right"/>
    </xf>
    <xf numFmtId="165" fontId="45" fillId="2" borderId="10" xfId="1" applyNumberFormat="1" applyFont="1" applyFill="1" applyBorder="1" applyAlignment="1"/>
    <xf numFmtId="165" fontId="45" fillId="2" borderId="4" xfId="1" applyNumberFormat="1" applyFont="1" applyFill="1" applyBorder="1" applyAlignment="1"/>
    <xf numFmtId="165" fontId="19" fillId="2" borderId="4" xfId="1" applyNumberFormat="1" applyFont="1" applyFill="1" applyBorder="1" applyAlignment="1"/>
    <xf numFmtId="165" fontId="45" fillId="2" borderId="26" xfId="1" applyNumberFormat="1" applyFont="1" applyFill="1" applyBorder="1" applyAlignment="1"/>
    <xf numFmtId="165" fontId="29" fillId="2" borderId="55" xfId="1" applyNumberFormat="1" applyFont="1" applyFill="1" applyBorder="1" applyAlignment="1"/>
    <xf numFmtId="165" fontId="29" fillId="2" borderId="30" xfId="1" applyNumberFormat="1" applyFont="1" applyFill="1" applyBorder="1" applyAlignment="1"/>
    <xf numFmtId="165" fontId="45" fillId="14" borderId="10" xfId="1" applyNumberFormat="1" applyFont="1" applyFill="1" applyBorder="1" applyAlignment="1"/>
    <xf numFmtId="165" fontId="45" fillId="14" borderId="4" xfId="1" applyNumberFormat="1" applyFont="1" applyFill="1" applyBorder="1" applyAlignment="1"/>
    <xf numFmtId="165" fontId="61" fillId="13" borderId="26" xfId="1" applyNumberFormat="1" applyFont="1" applyFill="1" applyBorder="1" applyAlignment="1"/>
    <xf numFmtId="165" fontId="29" fillId="2" borderId="12" xfId="1" applyNumberFormat="1" applyFont="1" applyFill="1" applyBorder="1" applyAlignment="1"/>
    <xf numFmtId="165" fontId="45" fillId="2" borderId="13" xfId="1" applyNumberFormat="1" applyFont="1" applyFill="1" applyBorder="1" applyAlignment="1"/>
    <xf numFmtId="165" fontId="19" fillId="2" borderId="13" xfId="1" applyNumberFormat="1" applyFont="1" applyFill="1" applyBorder="1" applyAlignment="1"/>
    <xf numFmtId="165" fontId="61" fillId="13" borderId="68" xfId="1" applyNumberFormat="1" applyFont="1" applyFill="1" applyBorder="1" applyAlignment="1"/>
    <xf numFmtId="165" fontId="29" fillId="2" borderId="96" xfId="1" applyNumberFormat="1" applyFont="1" applyFill="1" applyBorder="1" applyAlignment="1"/>
    <xf numFmtId="165" fontId="29" fillId="2" borderId="33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19" fillId="2" borderId="30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19" fillId="2" borderId="4" xfId="0" applyNumberFormat="1" applyFont="1" applyFill="1" applyBorder="1"/>
    <xf numFmtId="0" fontId="2" fillId="13" borderId="0" xfId="0" applyFont="1" applyFill="1"/>
    <xf numFmtId="0" fontId="31" fillId="3" borderId="7" xfId="0" applyFont="1" applyFill="1" applyBorder="1"/>
    <xf numFmtId="49" fontId="67" fillId="13" borderId="4" xfId="0" applyNumberFormat="1" applyFont="1" applyFill="1" applyBorder="1" applyAlignment="1">
      <alignment horizontal="center"/>
    </xf>
    <xf numFmtId="0" fontId="67" fillId="13" borderId="7" xfId="0" applyFont="1" applyFill="1" applyBorder="1"/>
    <xf numFmtId="49" fontId="67" fillId="0" borderId="4" xfId="0" applyNumberFormat="1" applyFont="1" applyFill="1" applyBorder="1" applyAlignment="1">
      <alignment horizontal="center"/>
    </xf>
    <xf numFmtId="0" fontId="67" fillId="0" borderId="7" xfId="0" applyFont="1" applyFill="1" applyBorder="1"/>
    <xf numFmtId="3" fontId="19" fillId="0" borderId="7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19" fillId="5" borderId="14" xfId="1" applyNumberFormat="1" applyFont="1" applyFill="1" applyBorder="1" applyAlignment="1"/>
    <xf numFmtId="4" fontId="19" fillId="5" borderId="4" xfId="1" applyNumberFormat="1" applyFont="1" applyFill="1" applyBorder="1" applyAlignment="1"/>
    <xf numFmtId="4" fontId="19" fillId="5" borderId="26" xfId="1" applyNumberFormat="1" applyFont="1" applyFill="1" applyBorder="1" applyAlignment="1"/>
    <xf numFmtId="4" fontId="19" fillId="5" borderId="16" xfId="1" applyNumberFormat="1" applyFont="1" applyFill="1" applyBorder="1" applyAlignment="1"/>
    <xf numFmtId="4" fontId="19" fillId="5" borderId="30" xfId="1" applyNumberFormat="1" applyFont="1" applyFill="1" applyBorder="1" applyAlignment="1"/>
    <xf numFmtId="4" fontId="31" fillId="5" borderId="1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31" fillId="5" borderId="26" xfId="1" applyNumberFormat="1" applyFont="1" applyFill="1" applyBorder="1" applyAlignment="1"/>
    <xf numFmtId="4" fontId="31" fillId="5" borderId="16" xfId="1" applyNumberFormat="1" applyFont="1" applyFill="1" applyBorder="1" applyAlignment="1"/>
    <xf numFmtId="4" fontId="31" fillId="5" borderId="30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30" xfId="1" applyNumberFormat="1" applyFont="1" applyFill="1" applyBorder="1"/>
    <xf numFmtId="4" fontId="19" fillId="2" borderId="28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30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30" xfId="1" applyNumberFormat="1" applyFont="1" applyFill="1" applyBorder="1"/>
    <xf numFmtId="4" fontId="31" fillId="17" borderId="4" xfId="1" applyNumberFormat="1" applyFont="1" applyFill="1" applyBorder="1"/>
    <xf numFmtId="4" fontId="19" fillId="0" borderId="13" xfId="1" applyNumberFormat="1" applyFont="1" applyFill="1" applyBorder="1" applyAlignment="1">
      <alignment horizontal="right"/>
    </xf>
    <xf numFmtId="4" fontId="19" fillId="2" borderId="32" xfId="1" applyNumberFormat="1" applyFont="1" applyFill="1" applyBorder="1"/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30" xfId="1" applyNumberFormat="1" applyFont="1" applyFill="1" applyBorder="1"/>
    <xf numFmtId="4" fontId="19" fillId="13" borderId="28" xfId="1" applyNumberFormat="1" applyFont="1" applyFill="1" applyBorder="1"/>
    <xf numFmtId="165" fontId="21" fillId="4" borderId="5" xfId="1" applyNumberFormat="1" applyFont="1" applyFill="1" applyBorder="1" applyAlignment="1"/>
    <xf numFmtId="165" fontId="20" fillId="5" borderId="4" xfId="1" applyNumberFormat="1" applyFont="1" applyFill="1" applyBorder="1" applyAlignment="1"/>
    <xf numFmtId="165" fontId="21" fillId="5" borderId="4" xfId="1" applyNumberFormat="1" applyFont="1" applyFill="1" applyBorder="1" applyAlignment="1"/>
    <xf numFmtId="165" fontId="54" fillId="13" borderId="4" xfId="1" applyNumberFormat="1" applyFont="1" applyFill="1" applyBorder="1"/>
    <xf numFmtId="165" fontId="54" fillId="13" borderId="4" xfId="1" applyNumberFormat="1" applyFont="1" applyFill="1" applyBorder="1" applyAlignment="1">
      <alignment horizontal="right"/>
    </xf>
    <xf numFmtId="165" fontId="55" fillId="13" borderId="7" xfId="1" applyNumberFormat="1" applyFont="1" applyFill="1" applyBorder="1" applyAlignment="1">
      <alignment horizontal="right"/>
    </xf>
    <xf numFmtId="165" fontId="21" fillId="5" borderId="7" xfId="1" applyNumberFormat="1" applyFont="1" applyFill="1" applyBorder="1" applyAlignment="1"/>
    <xf numFmtId="165" fontId="20" fillId="0" borderId="4" xfId="1" applyNumberFormat="1" applyFont="1" applyFill="1" applyBorder="1"/>
    <xf numFmtId="165" fontId="21" fillId="0" borderId="4" xfId="1" applyNumberFormat="1" applyFont="1" applyFill="1" applyBorder="1" applyAlignment="1"/>
    <xf numFmtId="165" fontId="21" fillId="2" borderId="7" xfId="1" applyNumberFormat="1" applyFont="1" applyFill="1" applyBorder="1" applyAlignment="1">
      <alignment horizontal="right"/>
    </xf>
    <xf numFmtId="165" fontId="20" fillId="0" borderId="4" xfId="1" applyNumberFormat="1" applyFont="1" applyBorder="1"/>
    <xf numFmtId="165" fontId="21" fillId="0" borderId="7" xfId="1" applyNumberFormat="1" applyFont="1" applyBorder="1"/>
    <xf numFmtId="165" fontId="20" fillId="0" borderId="4" xfId="1" applyNumberFormat="1" applyFont="1" applyFill="1" applyBorder="1" applyAlignment="1">
      <alignment horizontal="right"/>
    </xf>
    <xf numFmtId="165" fontId="21" fillId="0" borderId="7" xfId="1" applyNumberFormat="1" applyFont="1" applyFill="1" applyBorder="1" applyAlignment="1">
      <alignment horizontal="right"/>
    </xf>
    <xf numFmtId="165" fontId="54" fillId="13" borderId="13" xfId="1" applyNumberFormat="1" applyFont="1" applyFill="1" applyBorder="1"/>
    <xf numFmtId="165" fontId="54" fillId="13" borderId="13" xfId="1" applyNumberFormat="1" applyFont="1" applyFill="1" applyBorder="1" applyAlignment="1">
      <alignment horizontal="right"/>
    </xf>
    <xf numFmtId="165" fontId="55" fillId="13" borderId="67" xfId="1" applyNumberFormat="1" applyFont="1" applyFill="1" applyBorder="1" applyAlignment="1">
      <alignment horizontal="right"/>
    </xf>
    <xf numFmtId="164" fontId="31" fillId="4" borderId="52" xfId="1" applyNumberFormat="1" applyFont="1" applyFill="1" applyBorder="1" applyAlignment="1"/>
    <xf numFmtId="164" fontId="31" fillId="4" borderId="48" xfId="1" applyNumberFormat="1" applyFont="1" applyFill="1" applyBorder="1" applyAlignment="1"/>
    <xf numFmtId="164" fontId="31" fillId="4" borderId="36" xfId="1" applyNumberFormat="1" applyFont="1" applyFill="1" applyBorder="1" applyAlignment="1"/>
    <xf numFmtId="164" fontId="31" fillId="4" borderId="64" xfId="1" applyNumberFormat="1" applyFont="1" applyFill="1" applyBorder="1" applyAlignment="1"/>
    <xf numFmtId="164" fontId="19" fillId="3" borderId="10" xfId="1" applyNumberFormat="1" applyFont="1" applyFill="1" applyBorder="1" applyAlignment="1">
      <alignment horizontal="right"/>
    </xf>
    <xf numFmtId="164" fontId="19" fillId="3" borderId="6" xfId="1" applyNumberFormat="1" applyFont="1" applyFill="1" applyBorder="1" applyAlignment="1">
      <alignment horizontal="right"/>
    </xf>
    <xf numFmtId="164" fontId="19" fillId="3" borderId="39" xfId="1" applyNumberFormat="1" applyFont="1" applyFill="1" applyBorder="1" applyAlignment="1">
      <alignment horizontal="right"/>
    </xf>
    <xf numFmtId="164" fontId="19" fillId="3" borderId="66" xfId="1" applyNumberFormat="1" applyFont="1" applyFill="1" applyBorder="1" applyAlignment="1">
      <alignment horizontal="right"/>
    </xf>
    <xf numFmtId="164" fontId="19" fillId="3" borderId="29" xfId="1" applyNumberFormat="1" applyFont="1" applyFill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31" fillId="0" borderId="4" xfId="1" applyNumberFormat="1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31" fillId="0" borderId="13" xfId="1" applyNumberFormat="1" applyFont="1" applyFill="1" applyBorder="1"/>
    <xf numFmtId="164" fontId="19" fillId="0" borderId="33" xfId="1" applyNumberFormat="1" applyFont="1" applyFill="1" applyBorder="1"/>
    <xf numFmtId="164" fontId="31" fillId="5" borderId="39" xfId="1" applyNumberFormat="1" applyFont="1" applyFill="1" applyBorder="1" applyAlignment="1"/>
    <xf numFmtId="164" fontId="31" fillId="5" borderId="6" xfId="1" applyNumberFormat="1" applyFont="1" applyFill="1" applyBorder="1" applyAlignment="1"/>
    <xf numFmtId="164" fontId="31" fillId="5" borderId="81" xfId="1" applyNumberFormat="1" applyFont="1" applyFill="1" applyBorder="1" applyAlignment="1"/>
    <xf numFmtId="164" fontId="31" fillId="5" borderId="29" xfId="1" applyNumberFormat="1" applyFont="1" applyFill="1" applyBorder="1" applyAlignment="1"/>
    <xf numFmtId="164" fontId="19" fillId="3" borderId="14" xfId="1" applyNumberFormat="1" applyFont="1" applyFill="1" applyBorder="1" applyAlignment="1">
      <alignment horizontal="right"/>
    </xf>
    <xf numFmtId="164" fontId="19" fillId="3" borderId="4" xfId="1" applyNumberFormat="1" applyFont="1" applyFill="1" applyBorder="1"/>
    <xf numFmtId="164" fontId="19" fillId="3" borderId="81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19" fillId="0" borderId="29" xfId="1" applyNumberFormat="1" applyFont="1" applyFill="1" applyBorder="1" applyAlignment="1">
      <alignment horizontal="right"/>
    </xf>
    <xf numFmtId="164" fontId="31" fillId="5" borderId="11" xfId="1" applyNumberFormat="1" applyFont="1" applyFill="1" applyBorder="1" applyAlignment="1"/>
    <xf numFmtId="164" fontId="31" fillId="5" borderId="46" xfId="1" applyNumberFormat="1" applyFont="1" applyFill="1" applyBorder="1" applyAlignment="1"/>
    <xf numFmtId="164" fontId="19" fillId="3" borderId="6" xfId="1" applyNumberFormat="1" applyFont="1" applyFill="1" applyBorder="1"/>
    <xf numFmtId="164" fontId="19" fillId="3" borderId="81" xfId="1" applyNumberFormat="1" applyFont="1" applyFill="1" applyBorder="1"/>
    <xf numFmtId="164" fontId="19" fillId="3" borderId="29" xfId="1" applyNumberFormat="1" applyFont="1" applyFill="1" applyBorder="1"/>
    <xf numFmtId="164" fontId="19" fillId="0" borderId="6" xfId="1" applyNumberFormat="1" applyFont="1" applyFill="1" applyBorder="1" applyAlignment="1">
      <alignment horizontal="right"/>
    </xf>
    <xf numFmtId="164" fontId="19" fillId="0" borderId="6" xfId="1" applyNumberFormat="1" applyFont="1" applyFill="1" applyBorder="1"/>
    <xf numFmtId="164" fontId="19" fillId="0" borderId="81" xfId="1" applyNumberFormat="1" applyFont="1" applyFill="1" applyBorder="1" applyAlignment="1">
      <alignment horizontal="right"/>
    </xf>
    <xf numFmtId="164" fontId="19" fillId="2" borderId="30" xfId="1" applyNumberFormat="1" applyFont="1" applyFill="1" applyBorder="1" applyAlignment="1"/>
    <xf numFmtId="164" fontId="19" fillId="13" borderId="24" xfId="1" applyNumberFormat="1" applyFont="1" applyFill="1" applyBorder="1" applyAlignment="1">
      <alignment horizontal="right"/>
    </xf>
    <xf numFmtId="164" fontId="19" fillId="13" borderId="67" xfId="1" applyNumberFormat="1" applyFont="1" applyFill="1" applyBorder="1" applyAlignment="1">
      <alignment horizontal="right"/>
    </xf>
    <xf numFmtId="164" fontId="19" fillId="13" borderId="33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8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5" xfId="0" applyNumberFormat="1" applyFont="1" applyFill="1" applyBorder="1"/>
    <xf numFmtId="4" fontId="17" fillId="6" borderId="39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6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 applyAlignment="1">
      <alignment horizontal="center"/>
    </xf>
    <xf numFmtId="4" fontId="17" fillId="6" borderId="42" xfId="0" applyNumberFormat="1" applyFont="1" applyFill="1" applyBorder="1"/>
    <xf numFmtId="4" fontId="3" fillId="2" borderId="39" xfId="0" applyNumberFormat="1" applyFont="1" applyFill="1" applyBorder="1" applyAlignment="1">
      <alignment horizontal="center"/>
    </xf>
    <xf numFmtId="4" fontId="8" fillId="4" borderId="92" xfId="0" applyNumberFormat="1" applyFont="1" applyFill="1" applyBorder="1" applyAlignment="1">
      <alignment horizontal="left" vertical="center"/>
    </xf>
    <xf numFmtId="4" fontId="50" fillId="4" borderId="93" xfId="0" applyNumberFormat="1" applyFont="1" applyFill="1" applyBorder="1" applyAlignment="1">
      <alignment vertical="center"/>
    </xf>
    <xf numFmtId="4" fontId="3" fillId="4" borderId="93" xfId="0" applyNumberFormat="1" applyFont="1" applyFill="1" applyBorder="1" applyAlignment="1"/>
    <xf numFmtId="4" fontId="3" fillId="4" borderId="94" xfId="0" applyNumberFormat="1" applyFont="1" applyFill="1" applyBorder="1" applyAlignment="1"/>
    <xf numFmtId="4" fontId="8" fillId="4" borderId="95" xfId="1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50" fillId="5" borderId="4" xfId="1" applyNumberFormat="1" applyFont="1" applyFill="1" applyBorder="1" applyAlignment="1"/>
    <xf numFmtId="4" fontId="30" fillId="0" borderId="4" xfId="0" applyNumberFormat="1" applyFont="1" applyBorder="1" applyAlignment="1">
      <alignment horizontal="center"/>
    </xf>
    <xf numFmtId="4" fontId="50" fillId="3" borderId="4" xfId="0" applyNumberFormat="1" applyFont="1" applyFill="1" applyBorder="1" applyAlignment="1">
      <alignment horizontal="center"/>
    </xf>
    <xf numFmtId="4" fontId="50" fillId="3" borderId="4" xfId="0" applyNumberFormat="1" applyFont="1" applyFill="1" applyBorder="1" applyAlignment="1">
      <alignment horizontal="left"/>
    </xf>
    <xf numFmtId="4" fontId="50" fillId="3" borderId="4" xfId="0" applyNumberFormat="1" applyFont="1" applyFill="1" applyBorder="1"/>
    <xf numFmtId="4" fontId="30" fillId="3" borderId="4" xfId="1" applyNumberFormat="1" applyFont="1" applyFill="1" applyBorder="1"/>
    <xf numFmtId="4" fontId="50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50" fillId="0" borderId="4" xfId="1" applyNumberFormat="1" applyFont="1" applyFill="1" applyBorder="1"/>
    <xf numFmtId="4" fontId="50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50" fillId="0" borderId="4" xfId="0" applyNumberFormat="1" applyFont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center"/>
    </xf>
    <xf numFmtId="4" fontId="50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50" fillId="14" borderId="4" xfId="0" applyNumberFormat="1" applyFont="1" applyFill="1" applyBorder="1"/>
    <xf numFmtId="4" fontId="50" fillId="14" borderId="4" xfId="1" applyNumberFormat="1" applyFont="1" applyFill="1" applyBorder="1" applyAlignment="1">
      <alignment horizontal="right"/>
    </xf>
    <xf numFmtId="4" fontId="31" fillId="0" borderId="26" xfId="1" applyNumberFormat="1" applyFont="1" applyFill="1" applyBorder="1" applyAlignment="1">
      <alignment horizontal="right"/>
    </xf>
    <xf numFmtId="4" fontId="31" fillId="3" borderId="14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31" fillId="3" borderId="26" xfId="1" applyNumberFormat="1" applyFont="1" applyFill="1" applyBorder="1" applyAlignment="1">
      <alignment horizontal="right"/>
    </xf>
    <xf numFmtId="4" fontId="31" fillId="3" borderId="16" xfId="1" applyNumberFormat="1" applyFont="1" applyFill="1" applyBorder="1" applyAlignment="1">
      <alignment horizontal="right"/>
    </xf>
    <xf numFmtId="4" fontId="31" fillId="3" borderId="30" xfId="1" applyNumberFormat="1" applyFont="1" applyFill="1" applyBorder="1" applyAlignment="1">
      <alignment horizontal="right"/>
    </xf>
    <xf numFmtId="4" fontId="67" fillId="13" borderId="14" xfId="1" applyNumberFormat="1" applyFont="1" applyFill="1" applyBorder="1" applyAlignment="1">
      <alignment horizontal="right"/>
    </xf>
    <xf numFmtId="4" fontId="67" fillId="13" borderId="4" xfId="1" applyNumberFormat="1" applyFont="1" applyFill="1" applyBorder="1"/>
    <xf numFmtId="4" fontId="67" fillId="13" borderId="4" xfId="1" applyNumberFormat="1" applyFont="1" applyFill="1" applyBorder="1" applyAlignment="1">
      <alignment horizontal="right"/>
    </xf>
    <xf numFmtId="4" fontId="31" fillId="13" borderId="26" xfId="1" applyNumberFormat="1" applyFont="1" applyFill="1" applyBorder="1" applyAlignment="1">
      <alignment horizontal="right"/>
    </xf>
    <xf numFmtId="4" fontId="19" fillId="13" borderId="16" xfId="1" applyNumberFormat="1" applyFont="1" applyFill="1" applyBorder="1" applyAlignment="1">
      <alignment horizontal="right"/>
    </xf>
    <xf numFmtId="4" fontId="19" fillId="13" borderId="30" xfId="1" applyNumberFormat="1" applyFont="1" applyFill="1" applyBorder="1" applyAlignment="1">
      <alignment horizontal="right"/>
    </xf>
    <xf numFmtId="4" fontId="67" fillId="0" borderId="14" xfId="1" applyNumberFormat="1" applyFont="1" applyFill="1" applyBorder="1" applyAlignment="1">
      <alignment horizontal="right"/>
    </xf>
    <xf numFmtId="4" fontId="67" fillId="0" borderId="4" xfId="1" applyNumberFormat="1" applyFont="1" applyFill="1" applyBorder="1"/>
    <xf numFmtId="4" fontId="67" fillId="0" borderId="4" xfId="1" applyNumberFormat="1" applyFont="1" applyFill="1" applyBorder="1" applyAlignment="1">
      <alignment horizontal="right"/>
    </xf>
    <xf numFmtId="4" fontId="19" fillId="0" borderId="16" xfId="1" applyNumberFormat="1" applyFont="1" applyFill="1" applyBorder="1" applyAlignment="1">
      <alignment horizontal="right"/>
    </xf>
    <xf numFmtId="4" fontId="19" fillId="0" borderId="30" xfId="1" applyNumberFormat="1" applyFont="1" applyFill="1" applyBorder="1" applyAlignment="1">
      <alignment horizontal="right"/>
    </xf>
    <xf numFmtId="4" fontId="19" fillId="0" borderId="14" xfId="1" applyNumberFormat="1" applyFont="1" applyFill="1" applyBorder="1" applyAlignment="1">
      <alignment horizontal="right"/>
    </xf>
    <xf numFmtId="4" fontId="19" fillId="0" borderId="16" xfId="1" applyNumberFormat="1" applyFont="1" applyFill="1" applyBorder="1"/>
    <xf numFmtId="4" fontId="19" fillId="0" borderId="30" xfId="1" applyNumberFormat="1" applyFont="1" applyFill="1" applyBorder="1"/>
    <xf numFmtId="4" fontId="31" fillId="0" borderId="14" xfId="1" applyNumberFormat="1" applyFont="1" applyFill="1" applyBorder="1" applyAlignment="1">
      <alignment horizontal="right"/>
    </xf>
    <xf numFmtId="4" fontId="19" fillId="0" borderId="14" xfId="1" applyNumberFormat="1" applyFont="1" applyFill="1" applyBorder="1"/>
    <xf numFmtId="4" fontId="19" fillId="13" borderId="16" xfId="1" applyNumberFormat="1" applyFont="1" applyFill="1" applyBorder="1" applyAlignment="1"/>
    <xf numFmtId="4" fontId="19" fillId="13" borderId="30" xfId="1" applyNumberFormat="1" applyFont="1" applyFill="1" applyBorder="1" applyAlignment="1"/>
    <xf numFmtId="4" fontId="19" fillId="13" borderId="1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5" fontId="31" fillId="4" borderId="3" xfId="1" applyNumberFormat="1" applyFont="1" applyFill="1" applyBorder="1" applyAlignment="1"/>
    <xf numFmtId="165" fontId="31" fillId="4" borderId="5" xfId="1" applyNumberFormat="1" applyFont="1" applyFill="1" applyBorder="1" applyAlignment="1"/>
    <xf numFmtId="165" fontId="31" fillId="4" borderId="61" xfId="1" applyNumberFormat="1" applyFont="1" applyFill="1" applyBorder="1" applyAlignment="1"/>
    <xf numFmtId="165" fontId="31" fillId="4" borderId="72" xfId="1" applyNumberFormat="1" applyFont="1" applyFill="1" applyBorder="1" applyAlignment="1"/>
    <xf numFmtId="165" fontId="31" fillId="5" borderId="14" xfId="1" applyNumberFormat="1" applyFont="1" applyFill="1" applyBorder="1" applyAlignment="1"/>
    <xf numFmtId="165" fontId="31" fillId="5" borderId="4" xfId="1" applyNumberFormat="1" applyFont="1" applyFill="1" applyBorder="1" applyAlignment="1"/>
    <xf numFmtId="165" fontId="31" fillId="5" borderId="26" xfId="1" applyNumberFormat="1" applyFont="1" applyFill="1" applyBorder="1" applyAlignment="1"/>
    <xf numFmtId="165" fontId="31" fillId="5" borderId="30" xfId="1" applyNumberFormat="1" applyFont="1" applyFill="1" applyBorder="1" applyAlignment="1"/>
    <xf numFmtId="165" fontId="19" fillId="0" borderId="14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165" fontId="19" fillId="0" borderId="4" xfId="1" applyNumberFormat="1" applyFont="1" applyFill="1" applyBorder="1"/>
    <xf numFmtId="165" fontId="31" fillId="0" borderId="26" xfId="1" applyNumberFormat="1" applyFont="1" applyFill="1" applyBorder="1" applyAlignment="1">
      <alignment horizontal="right"/>
    </xf>
    <xf numFmtId="165" fontId="19" fillId="2" borderId="30" xfId="1" applyNumberFormat="1" applyFont="1" applyFill="1" applyBorder="1"/>
    <xf numFmtId="165" fontId="19" fillId="13" borderId="1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/>
    <xf numFmtId="165" fontId="31" fillId="13" borderId="26" xfId="1" applyNumberFormat="1" applyFont="1" applyFill="1" applyBorder="1" applyAlignment="1">
      <alignment horizontal="right"/>
    </xf>
    <xf numFmtId="165" fontId="19" fillId="13" borderId="30" xfId="1" applyNumberFormat="1" applyFont="1" applyFill="1" applyBorder="1"/>
    <xf numFmtId="165" fontId="31" fillId="2" borderId="26" xfId="1" applyNumberFormat="1" applyFont="1" applyFill="1" applyBorder="1"/>
    <xf numFmtId="165" fontId="19" fillId="0" borderId="24" xfId="1" applyNumberFormat="1" applyFont="1" applyFill="1" applyBorder="1" applyAlignment="1">
      <alignment horizontal="right"/>
    </xf>
    <xf numFmtId="165" fontId="19" fillId="0" borderId="1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/>
    <xf numFmtId="165" fontId="31" fillId="2" borderId="68" xfId="1" applyNumberFormat="1" applyFont="1" applyFill="1" applyBorder="1"/>
    <xf numFmtId="165" fontId="19" fillId="2" borderId="33" xfId="1" applyNumberFormat="1" applyFont="1" applyFill="1" applyBorder="1"/>
    <xf numFmtId="165" fontId="31" fillId="13" borderId="72" xfId="1" applyNumberFormat="1" applyFont="1" applyFill="1" applyBorder="1" applyAlignment="1"/>
    <xf numFmtId="165" fontId="31" fillId="2" borderId="30" xfId="1" applyNumberFormat="1" applyFont="1" applyFill="1" applyBorder="1" applyAlignment="1"/>
    <xf numFmtId="165" fontId="31" fillId="2" borderId="28" xfId="1" applyNumberFormat="1" applyFont="1" applyFill="1" applyBorder="1" applyAlignment="1"/>
    <xf numFmtId="165" fontId="31" fillId="4" borderId="33" xfId="1" applyNumberFormat="1" applyFont="1" applyFill="1" applyBorder="1" applyAlignment="1"/>
    <xf numFmtId="165" fontId="31" fillId="4" borderId="32" xfId="1" applyNumberFormat="1" applyFont="1" applyFill="1" applyBorder="1" applyAlignment="1"/>
    <xf numFmtId="4" fontId="5" fillId="5" borderId="72" xfId="1" applyNumberFormat="1" applyFont="1" applyFill="1" applyBorder="1" applyAlignment="1">
      <alignment horizontal="right"/>
    </xf>
    <xf numFmtId="4" fontId="12" fillId="0" borderId="72" xfId="1" applyNumberFormat="1" applyFont="1" applyFill="1" applyBorder="1" applyAlignment="1">
      <alignment horizontal="right"/>
    </xf>
    <xf numFmtId="4" fontId="7" fillId="16" borderId="72" xfId="1" applyNumberFormat="1" applyFont="1" applyFill="1" applyBorder="1" applyAlignment="1">
      <alignment horizontal="right"/>
    </xf>
    <xf numFmtId="4" fontId="14" fillId="2" borderId="72" xfId="1" applyNumberFormat="1" applyFont="1" applyFill="1" applyBorder="1" applyAlignment="1">
      <alignment horizontal="right"/>
    </xf>
    <xf numFmtId="4" fontId="12" fillId="3" borderId="72" xfId="1" applyNumberFormat="1" applyFont="1" applyFill="1" applyBorder="1" applyAlignment="1">
      <alignment horizontal="right"/>
    </xf>
    <xf numFmtId="4" fontId="14" fillId="0" borderId="72" xfId="1" applyNumberFormat="1" applyFont="1" applyFill="1" applyBorder="1" applyAlignment="1">
      <alignment horizontal="right"/>
    </xf>
    <xf numFmtId="4" fontId="14" fillId="0" borderId="72" xfId="1" applyNumberFormat="1" applyFont="1" applyBorder="1" applyAlignment="1">
      <alignment horizontal="right"/>
    </xf>
    <xf numFmtId="4" fontId="14" fillId="0" borderId="30" xfId="1" applyNumberFormat="1" applyFont="1" applyBorder="1" applyAlignment="1">
      <alignment horizontal="right"/>
    </xf>
    <xf numFmtId="4" fontId="14" fillId="12" borderId="72" xfId="1" applyNumberFormat="1" applyFont="1" applyFill="1" applyBorder="1" applyAlignment="1">
      <alignment horizontal="right"/>
    </xf>
    <xf numFmtId="4" fontId="35" fillId="13" borderId="72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4" fontId="12" fillId="5" borderId="72" xfId="1" applyNumberFormat="1" applyFont="1" applyFill="1" applyBorder="1" applyAlignment="1">
      <alignment horizontal="right"/>
    </xf>
    <xf numFmtId="4" fontId="12" fillId="2" borderId="72" xfId="1" applyNumberFormat="1" applyFont="1" applyFill="1" applyBorder="1" applyAlignment="1">
      <alignment horizontal="right"/>
    </xf>
    <xf numFmtId="4" fontId="15" fillId="3" borderId="72" xfId="1" applyNumberFormat="1" applyFont="1" applyFill="1" applyBorder="1" applyAlignment="1">
      <alignment horizontal="right"/>
    </xf>
    <xf numFmtId="4" fontId="15" fillId="2" borderId="72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1" fillId="4" borderId="49" xfId="0" applyNumberFormat="1" applyFont="1" applyFill="1" applyBorder="1" applyAlignment="1"/>
    <xf numFmtId="4" fontId="31" fillId="4" borderId="51" xfId="0" applyNumberFormat="1" applyFont="1" applyFill="1" applyBorder="1" applyAlignment="1"/>
    <xf numFmtId="4" fontId="31" fillId="4" borderId="69" xfId="0" applyNumberFormat="1" applyFont="1" applyFill="1" applyBorder="1" applyAlignment="1"/>
    <xf numFmtId="4" fontId="31" fillId="4" borderId="52" xfId="0" applyNumberFormat="1" applyFont="1" applyFill="1" applyBorder="1" applyAlignment="1"/>
    <xf numFmtId="4" fontId="31" fillId="4" borderId="48" xfId="0" applyNumberFormat="1" applyFont="1" applyFill="1" applyBorder="1" applyAlignment="1"/>
    <xf numFmtId="4" fontId="19" fillId="3" borderId="3" xfId="1" applyNumberFormat="1" applyFont="1" applyFill="1" applyBorder="1" applyAlignment="1">
      <alignment horizontal="right"/>
    </xf>
    <xf numFmtId="4" fontId="19" fillId="3" borderId="5" xfId="1" applyNumberFormat="1" applyFont="1" applyFill="1" applyBorder="1" applyAlignment="1">
      <alignment horizontal="right"/>
    </xf>
    <xf numFmtId="4" fontId="19" fillId="3" borderId="61" xfId="1" applyNumberFormat="1" applyFont="1" applyFill="1" applyBorder="1" applyAlignment="1">
      <alignment horizontal="right"/>
    </xf>
    <xf numFmtId="4" fontId="19" fillId="3" borderId="11" xfId="1" applyNumberFormat="1" applyFont="1" applyFill="1" applyBorder="1" applyAlignment="1">
      <alignment horizontal="right"/>
    </xf>
    <xf numFmtId="4" fontId="19" fillId="3" borderId="39" xfId="1" applyNumberFormat="1" applyFont="1" applyFill="1" applyBorder="1" applyAlignment="1">
      <alignment horizontal="right"/>
    </xf>
    <xf numFmtId="4" fontId="19" fillId="2" borderId="47" xfId="1" applyNumberFormat="1" applyFont="1" applyFill="1" applyBorder="1"/>
    <xf numFmtId="4" fontId="19" fillId="2" borderId="29" xfId="1" applyNumberFormat="1" applyFont="1" applyFill="1" applyBorder="1"/>
    <xf numFmtId="4" fontId="19" fillId="0" borderId="1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0" borderId="28" xfId="1" applyNumberFormat="1" applyFont="1" applyBorder="1" applyAlignment="1">
      <alignment horizontal="right"/>
    </xf>
    <xf numFmtId="4" fontId="19" fillId="0" borderId="30" xfId="1" applyNumberFormat="1" applyFont="1" applyBorder="1" applyAlignment="1">
      <alignment horizontal="right"/>
    </xf>
    <xf numFmtId="4" fontId="19" fillId="13" borderId="14" xfId="1" applyNumberFormat="1" applyFont="1" applyFill="1" applyBorder="1" applyAlignment="1">
      <alignment horizontal="center"/>
    </xf>
    <xf numFmtId="4" fontId="19" fillId="13" borderId="4" xfId="1" applyNumberFormat="1" applyFont="1" applyFill="1" applyBorder="1" applyAlignment="1">
      <alignment horizontal="center"/>
    </xf>
    <xf numFmtId="4" fontId="19" fillId="0" borderId="24" xfId="1" applyNumberFormat="1" applyFont="1" applyFill="1" applyBorder="1" applyAlignment="1">
      <alignment horizontal="right"/>
    </xf>
    <xf numFmtId="4" fontId="31" fillId="0" borderId="26" xfId="1" applyNumberFormat="1" applyFont="1" applyBorder="1" applyAlignment="1">
      <alignment horizontal="right"/>
    </xf>
    <xf numFmtId="4" fontId="31" fillId="0" borderId="68" xfId="1" applyNumberFormat="1" applyFont="1" applyBorder="1" applyAlignment="1">
      <alignment horizontal="right"/>
    </xf>
    <xf numFmtId="0" fontId="71" fillId="6" borderId="2" xfId="0" applyFont="1" applyFill="1" applyBorder="1"/>
    <xf numFmtId="49" fontId="71" fillId="6" borderId="1" xfId="0" applyNumberFormat="1" applyFont="1" applyFill="1" applyBorder="1" applyAlignment="1">
      <alignment horizontal="center"/>
    </xf>
    <xf numFmtId="49" fontId="71" fillId="6" borderId="0" xfId="0" applyNumberFormat="1" applyFont="1" applyFill="1" applyBorder="1" applyAlignment="1">
      <alignment horizontal="center"/>
    </xf>
    <xf numFmtId="0" fontId="71" fillId="6" borderId="0" xfId="0" applyFont="1" applyFill="1" applyBorder="1"/>
    <xf numFmtId="0" fontId="71" fillId="6" borderId="25" xfId="0" applyFont="1" applyFill="1" applyBorder="1"/>
    <xf numFmtId="49" fontId="71" fillId="6" borderId="40" xfId="0" applyNumberFormat="1" applyFont="1" applyFill="1" applyBorder="1" applyAlignment="1">
      <alignment horizontal="center"/>
    </xf>
    <xf numFmtId="49" fontId="71" fillId="6" borderId="51" xfId="0" applyNumberFormat="1" applyFont="1" applyFill="1" applyBorder="1" applyAlignment="1">
      <alignment horizontal="center"/>
    </xf>
    <xf numFmtId="49" fontId="71" fillId="6" borderId="41" xfId="0" applyNumberFormat="1" applyFont="1" applyFill="1" applyBorder="1" applyAlignment="1">
      <alignment horizontal="center"/>
    </xf>
    <xf numFmtId="0" fontId="71" fillId="6" borderId="41" xfId="0" applyFont="1" applyFill="1" applyBorder="1"/>
    <xf numFmtId="0" fontId="71" fillId="6" borderId="42" xfId="0" applyFont="1" applyFill="1" applyBorder="1"/>
    <xf numFmtId="49" fontId="45" fillId="5" borderId="8" xfId="0" applyNumberFormat="1" applyFont="1" applyFill="1" applyBorder="1" applyAlignment="1">
      <alignment horizontal="center"/>
    </xf>
    <xf numFmtId="49" fontId="45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5" borderId="72" xfId="1" applyNumberFormat="1" applyFont="1" applyFill="1" applyBorder="1" applyAlignment="1">
      <alignment horizontal="right"/>
    </xf>
    <xf numFmtId="4" fontId="31" fillId="5" borderId="9" xfId="1" applyNumberFormat="1" applyFont="1" applyFill="1" applyBorder="1" applyAlignment="1">
      <alignment horizontal="right"/>
    </xf>
    <xf numFmtId="4" fontId="31" fillId="2" borderId="9" xfId="0" applyNumberFormat="1" applyFont="1" applyFill="1" applyBorder="1"/>
    <xf numFmtId="4" fontId="31" fillId="3" borderId="9" xfId="0" applyNumberFormat="1" applyFont="1" applyFill="1" applyBorder="1"/>
    <xf numFmtId="4" fontId="31" fillId="3" borderId="72" xfId="1" applyNumberFormat="1" applyFont="1" applyFill="1" applyBorder="1" applyAlignment="1">
      <alignment horizontal="right"/>
    </xf>
    <xf numFmtId="4" fontId="31" fillId="3" borderId="82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" fontId="19" fillId="0" borderId="16" xfId="1" applyNumberFormat="1" applyFont="1" applyBorder="1" applyAlignment="1">
      <alignment horizontal="right"/>
    </xf>
    <xf numFmtId="49" fontId="45" fillId="4" borderId="4" xfId="0" applyNumberFormat="1" applyFont="1" applyFill="1" applyBorder="1" applyAlignment="1">
      <alignment horizontal="center"/>
    </xf>
    <xf numFmtId="49" fontId="45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31" fillId="4" borderId="33" xfId="1" applyNumberFormat="1" applyFont="1" applyFill="1" applyBorder="1"/>
    <xf numFmtId="4" fontId="31" fillId="4" borderId="71" xfId="1" applyNumberFormat="1" applyFont="1" applyFill="1" applyBorder="1" applyAlignment="1">
      <alignment horizontal="right"/>
    </xf>
    <xf numFmtId="4" fontId="31" fillId="4" borderId="33" xfId="1" applyNumberFormat="1" applyFont="1" applyFill="1" applyBorder="1" applyAlignment="1">
      <alignment horizontal="right"/>
    </xf>
    <xf numFmtId="4" fontId="19" fillId="0" borderId="3" xfId="0" applyNumberFormat="1" applyFont="1" applyBorder="1" applyAlignment="1"/>
    <xf numFmtId="4" fontId="45" fillId="2" borderId="8" xfId="0" applyNumberFormat="1" applyFont="1" applyFill="1" applyBorder="1" applyAlignment="1">
      <alignment horizontal="center"/>
    </xf>
    <xf numFmtId="4" fontId="45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2" xfId="1" applyNumberFormat="1" applyFont="1" applyFill="1" applyBorder="1" applyAlignment="1"/>
    <xf numFmtId="4" fontId="31" fillId="2" borderId="61" xfId="1" applyNumberFormat="1" applyFont="1" applyFill="1" applyBorder="1" applyAlignment="1"/>
    <xf numFmtId="4" fontId="19" fillId="0" borderId="14" xfId="0" applyNumberFormat="1" applyFont="1" applyBorder="1" applyAlignment="1"/>
    <xf numFmtId="4" fontId="31" fillId="2" borderId="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/>
    </xf>
    <xf numFmtId="4" fontId="31" fillId="4" borderId="23" xfId="0" applyNumberFormat="1" applyFont="1" applyFill="1" applyBorder="1"/>
    <xf numFmtId="4" fontId="3" fillId="4" borderId="23" xfId="0" applyNumberFormat="1" applyFont="1" applyFill="1" applyBorder="1"/>
    <xf numFmtId="4" fontId="31" fillId="4" borderId="63" xfId="1" applyNumberFormat="1" applyFont="1" applyFill="1" applyBorder="1" applyAlignment="1"/>
    <xf numFmtId="49" fontId="40" fillId="2" borderId="8" xfId="0" applyNumberFormat="1" applyFont="1" applyFill="1" applyBorder="1" applyAlignment="1">
      <alignment horizontal="center"/>
    </xf>
    <xf numFmtId="0" fontId="40" fillId="2" borderId="5" xfId="0" applyFont="1" applyFill="1" applyBorder="1"/>
    <xf numFmtId="4" fontId="72" fillId="13" borderId="27" xfId="0" applyNumberFormat="1" applyFont="1" applyFill="1" applyBorder="1"/>
    <xf numFmtId="4" fontId="73" fillId="13" borderId="8" xfId="1" applyNumberFormat="1" applyFont="1" applyFill="1" applyBorder="1" applyAlignment="1">
      <alignment horizontal="right"/>
    </xf>
    <xf numFmtId="4" fontId="73" fillId="13" borderId="5" xfId="1" applyNumberFormat="1" applyFont="1" applyFill="1" applyBorder="1" applyAlignment="1">
      <alignment horizontal="right"/>
    </xf>
    <xf numFmtId="4" fontId="73" fillId="13" borderId="8" xfId="1" applyNumberFormat="1" applyFont="1" applyFill="1" applyBorder="1"/>
    <xf numFmtId="4" fontId="73" fillId="13" borderId="7" xfId="1" applyNumberFormat="1" applyFont="1" applyFill="1" applyBorder="1" applyAlignment="1">
      <alignment horizontal="right"/>
    </xf>
    <xf numFmtId="49" fontId="74" fillId="13" borderId="8" xfId="0" applyNumberFormat="1" applyFont="1" applyFill="1" applyBorder="1" applyAlignment="1">
      <alignment horizontal="center"/>
    </xf>
    <xf numFmtId="49" fontId="72" fillId="13" borderId="5" xfId="0" applyNumberFormat="1" applyFont="1" applyFill="1" applyBorder="1" applyAlignment="1">
      <alignment horizontal="center"/>
    </xf>
    <xf numFmtId="4" fontId="73" fillId="13" borderId="5" xfId="1" applyNumberFormat="1" applyFont="1" applyFill="1" applyBorder="1"/>
    <xf numFmtId="49" fontId="40" fillId="0" borderId="9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75" fillId="0" borderId="0" xfId="1" applyNumberFormat="1" applyFont="1" applyFill="1" applyBorder="1" applyAlignment="1">
      <alignment horizontal="center"/>
    </xf>
    <xf numFmtId="4" fontId="75" fillId="0" borderId="0" xfId="1" applyNumberFormat="1" applyFont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/>
    <xf numFmtId="4" fontId="75" fillId="0" borderId="0" xfId="1" applyNumberFormat="1" applyFont="1" applyFill="1" applyBorder="1" applyAlignment="1">
      <alignment horizontal="right"/>
    </xf>
    <xf numFmtId="4" fontId="75" fillId="0" borderId="0" xfId="1" applyNumberFormat="1" applyFont="1" applyFill="1" applyBorder="1"/>
    <xf numFmtId="0" fontId="65" fillId="5" borderId="46" xfId="0" applyFont="1" applyFill="1" applyBorder="1" applyAlignment="1">
      <alignment horizontal="center"/>
    </xf>
    <xf numFmtId="0" fontId="40" fillId="13" borderId="4" xfId="0" applyFont="1" applyFill="1" applyBorder="1" applyAlignment="1">
      <alignment horizontal="center"/>
    </xf>
    <xf numFmtId="49" fontId="40" fillId="13" borderId="4" xfId="0" applyNumberFormat="1" applyFont="1" applyFill="1" applyBorder="1" applyAlignment="1">
      <alignment horizontal="center"/>
    </xf>
    <xf numFmtId="4" fontId="40" fillId="13" borderId="26" xfId="0" applyNumberFormat="1" applyFont="1" applyFill="1" applyBorder="1"/>
    <xf numFmtId="4" fontId="75" fillId="13" borderId="10" xfId="1" applyNumberFormat="1" applyFont="1" applyFill="1" applyBorder="1" applyAlignment="1">
      <alignment horizontal="right"/>
    </xf>
    <xf numFmtId="4" fontId="75" fillId="13" borderId="4" xfId="1" applyNumberFormat="1" applyFont="1" applyFill="1" applyBorder="1" applyAlignment="1">
      <alignment horizontal="right"/>
    </xf>
    <xf numFmtId="4" fontId="75" fillId="13" borderId="4" xfId="1" applyNumberFormat="1" applyFont="1" applyFill="1" applyBorder="1"/>
    <xf numFmtId="4" fontId="75" fillId="13" borderId="7" xfId="1" applyNumberFormat="1" applyFont="1" applyFill="1" applyBorder="1" applyAlignment="1">
      <alignment horizontal="right"/>
    </xf>
    <xf numFmtId="4" fontId="40" fillId="0" borderId="26" xfId="0" applyNumberFormat="1" applyFont="1" applyFill="1" applyBorder="1"/>
    <xf numFmtId="4" fontId="75" fillId="0" borderId="10" xfId="1" applyNumberFormat="1" applyFont="1" applyFill="1" applyBorder="1" applyAlignment="1">
      <alignment horizontal="right"/>
    </xf>
    <xf numFmtId="4" fontId="75" fillId="0" borderId="4" xfId="1" applyNumberFormat="1" applyFont="1" applyFill="1" applyBorder="1" applyAlignment="1">
      <alignment horizontal="right"/>
    </xf>
    <xf numFmtId="4" fontId="75" fillId="0" borderId="4" xfId="1" applyNumberFormat="1" applyFont="1" applyFill="1" applyBorder="1"/>
    <xf numFmtId="4" fontId="75" fillId="0" borderId="7" xfId="1" applyNumberFormat="1" applyFont="1" applyFill="1" applyBorder="1" applyAlignment="1">
      <alignment horizontal="right"/>
    </xf>
    <xf numFmtId="0" fontId="40" fillId="13" borderId="4" xfId="0" applyFont="1" applyFill="1" applyBorder="1" applyAlignment="1"/>
    <xf numFmtId="0" fontId="72" fillId="13" borderId="4" xfId="0" applyFont="1" applyFill="1" applyBorder="1" applyAlignment="1"/>
    <xf numFmtId="4" fontId="72" fillId="13" borderId="26" xfId="0" applyNumberFormat="1" applyFont="1" applyFill="1" applyBorder="1"/>
    <xf numFmtId="4" fontId="73" fillId="13" borderId="10" xfId="1" applyNumberFormat="1" applyFont="1" applyFill="1" applyBorder="1" applyAlignment="1">
      <alignment horizontal="right"/>
    </xf>
    <xf numFmtId="4" fontId="73" fillId="13" borderId="4" xfId="1" applyNumberFormat="1" applyFont="1" applyFill="1" applyBorder="1" applyAlignment="1">
      <alignment horizontal="right"/>
    </xf>
    <xf numFmtId="4" fontId="73" fillId="13" borderId="4" xfId="1" applyNumberFormat="1" applyFont="1" applyFill="1" applyBorder="1"/>
    <xf numFmtId="0" fontId="40" fillId="0" borderId="71" xfId="0" applyFont="1" applyFill="1" applyBorder="1" applyAlignment="1">
      <alignment horizontal="center"/>
    </xf>
    <xf numFmtId="0" fontId="65" fillId="2" borderId="13" xfId="0" applyFont="1" applyFill="1" applyBorder="1"/>
    <xf numFmtId="4" fontId="40" fillId="2" borderId="68" xfId="0" applyNumberFormat="1" applyFont="1" applyFill="1" applyBorder="1"/>
    <xf numFmtId="4" fontId="65" fillId="2" borderId="12" xfId="1" applyNumberFormat="1" applyFont="1" applyFill="1" applyBorder="1" applyAlignment="1">
      <alignment horizontal="right"/>
    </xf>
    <xf numFmtId="4" fontId="65" fillId="2" borderId="13" xfId="1" applyNumberFormat="1" applyFont="1" applyFill="1" applyBorder="1" applyAlignment="1">
      <alignment horizontal="right"/>
    </xf>
    <xf numFmtId="4" fontId="75" fillId="2" borderId="13" xfId="1" applyNumberFormat="1" applyFont="1" applyFill="1" applyBorder="1"/>
    <xf numFmtId="4" fontId="65" fillId="2" borderId="13" xfId="1" applyNumberFormat="1" applyFont="1" applyFill="1" applyBorder="1"/>
    <xf numFmtId="4" fontId="65" fillId="2" borderId="67" xfId="1" applyNumberFormat="1" applyFont="1" applyFill="1" applyBorder="1" applyAlignment="1">
      <alignment horizontal="right"/>
    </xf>
    <xf numFmtId="49" fontId="49" fillId="18" borderId="10" xfId="0" applyNumberFormat="1" applyFont="1" applyFill="1" applyBorder="1" applyAlignment="1">
      <alignment horizontal="center"/>
    </xf>
    <xf numFmtId="0" fontId="65" fillId="3" borderId="4" xfId="0" applyFont="1" applyFill="1" applyBorder="1"/>
    <xf numFmtId="0" fontId="65" fillId="3" borderId="26" xfId="0" applyFont="1" applyFill="1" applyBorder="1"/>
    <xf numFmtId="164" fontId="75" fillId="3" borderId="10" xfId="1" applyNumberFormat="1" applyFont="1" applyFill="1" applyBorder="1" applyAlignment="1">
      <alignment horizontal="right"/>
    </xf>
    <xf numFmtId="164" fontId="75" fillId="3" borderId="4" xfId="1" applyNumberFormat="1" applyFont="1" applyFill="1" applyBorder="1" applyAlignment="1">
      <alignment horizontal="right"/>
    </xf>
    <xf numFmtId="164" fontId="75" fillId="3" borderId="7" xfId="1" applyNumberFormat="1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7" xfId="0" applyFont="1" applyFill="1" applyBorder="1"/>
    <xf numFmtId="4" fontId="14" fillId="13" borderId="72" xfId="1" applyNumberFormat="1" applyFont="1" applyFill="1" applyBorder="1" applyAlignment="1">
      <alignment horizontal="right"/>
    </xf>
    <xf numFmtId="0" fontId="0" fillId="13" borderId="0" xfId="0" applyFill="1"/>
    <xf numFmtId="4" fontId="31" fillId="4" borderId="67" xfId="0" applyNumberFormat="1" applyFont="1" applyFill="1" applyBorder="1"/>
    <xf numFmtId="0" fontId="19" fillId="6" borderId="2" xfId="0" applyFont="1" applyFill="1" applyBorder="1"/>
    <xf numFmtId="0" fontId="19" fillId="6" borderId="49" xfId="0" applyFont="1" applyFill="1" applyBorder="1"/>
    <xf numFmtId="0" fontId="19" fillId="6" borderId="41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164" fontId="31" fillId="5" borderId="61" xfId="1" applyNumberFormat="1" applyFont="1" applyFill="1" applyBorder="1" applyAlignment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164" fontId="31" fillId="3" borderId="72" xfId="1" applyNumberFormat="1" applyFont="1" applyFill="1" applyBorder="1" applyAlignment="1"/>
    <xf numFmtId="164" fontId="31" fillId="3" borderId="61" xfId="1" applyNumberFormat="1" applyFont="1" applyFill="1" applyBorder="1" applyAlignment="1">
      <alignment horizontal="right"/>
    </xf>
    <xf numFmtId="164" fontId="31" fillId="2" borderId="61" xfId="1" applyNumberFormat="1" applyFont="1" applyFill="1" applyBorder="1" applyAlignment="1">
      <alignment horizontal="right"/>
    </xf>
    <xf numFmtId="0" fontId="31" fillId="4" borderId="23" xfId="0" applyFont="1" applyFill="1" applyBorder="1"/>
    <xf numFmtId="164" fontId="31" fillId="4" borderId="63" xfId="1" applyNumberFormat="1" applyFont="1" applyFill="1" applyBorder="1" applyAlignment="1"/>
    <xf numFmtId="164" fontId="31" fillId="4" borderId="70" xfId="1" applyNumberFormat="1" applyFont="1" applyFill="1" applyBorder="1" applyAlignment="1">
      <alignment horizontal="right"/>
    </xf>
    <xf numFmtId="0" fontId="19" fillId="0" borderId="2" xfId="0" applyFont="1" applyFill="1" applyBorder="1" applyAlignment="1"/>
    <xf numFmtId="164" fontId="19" fillId="4" borderId="87" xfId="1" applyNumberFormat="1" applyFont="1" applyFill="1" applyBorder="1" applyAlignment="1"/>
    <xf numFmtId="164" fontId="31" fillId="5" borderId="7" xfId="1" applyNumberFormat="1" applyFont="1" applyFill="1" applyBorder="1" applyAlignment="1"/>
    <xf numFmtId="4" fontId="31" fillId="3" borderId="7" xfId="1" applyNumberFormat="1" applyFont="1" applyFill="1" applyBorder="1"/>
    <xf numFmtId="4" fontId="31" fillId="17" borderId="7" xfId="1" applyNumberFormat="1" applyFont="1" applyFill="1" applyBorder="1" applyAlignment="1">
      <alignment horizontal="right"/>
    </xf>
    <xf numFmtId="0" fontId="19" fillId="4" borderId="83" xfId="0" applyFont="1" applyFill="1" applyBorder="1" applyAlignment="1">
      <alignment horizontal="left" vertical="center"/>
    </xf>
    <xf numFmtId="0" fontId="19" fillId="5" borderId="55" xfId="0" applyFont="1" applyFill="1" applyBorder="1" applyAlignment="1">
      <alignment horizontal="center"/>
    </xf>
    <xf numFmtId="0" fontId="19" fillId="13" borderId="55" xfId="0" applyFont="1" applyFill="1" applyBorder="1" applyAlignment="1">
      <alignment horizontal="center"/>
    </xf>
    <xf numFmtId="49" fontId="19" fillId="17" borderId="7" xfId="0" applyNumberFormat="1" applyFont="1" applyFill="1" applyBorder="1" applyAlignment="1">
      <alignment horizontal="center"/>
    </xf>
    <xf numFmtId="49" fontId="31" fillId="17" borderId="7" xfId="0" applyNumberFormat="1" applyFont="1" applyFill="1" applyBorder="1" applyAlignment="1">
      <alignment horizontal="center"/>
    </xf>
    <xf numFmtId="0" fontId="19" fillId="4" borderId="20" xfId="0" applyFont="1" applyFill="1" applyBorder="1" applyAlignment="1">
      <alignment vertical="center"/>
    </xf>
    <xf numFmtId="164" fontId="19" fillId="4" borderId="100" xfId="1" applyNumberFormat="1" applyFont="1" applyFill="1" applyBorder="1" applyAlignment="1"/>
    <xf numFmtId="0" fontId="31" fillId="5" borderId="14" xfId="0" applyFont="1" applyFill="1" applyBorder="1" applyAlignment="1"/>
    <xf numFmtId="49" fontId="19" fillId="3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7" borderId="14" xfId="0" applyNumberFormat="1" applyFont="1" applyFill="1" applyBorder="1" applyAlignment="1">
      <alignment horizontal="center"/>
    </xf>
    <xf numFmtId="49" fontId="31" fillId="17" borderId="1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1" xfId="0" applyFont="1" applyFill="1" applyBorder="1"/>
    <xf numFmtId="165" fontId="19" fillId="0" borderId="39" xfId="1" applyNumberFormat="1" applyFont="1" applyFill="1" applyBorder="1" applyAlignment="1">
      <alignment horizontal="right"/>
    </xf>
    <xf numFmtId="165" fontId="19" fillId="0" borderId="6" xfId="1" applyNumberFormat="1" applyFont="1" applyFill="1" applyBorder="1" applyAlignment="1">
      <alignment horizontal="right"/>
    </xf>
    <xf numFmtId="165" fontId="19" fillId="0" borderId="6" xfId="1" applyNumberFormat="1" applyFont="1" applyFill="1" applyBorder="1"/>
    <xf numFmtId="165" fontId="31" fillId="2" borderId="66" xfId="1" applyNumberFormat="1" applyFont="1" applyFill="1" applyBorder="1"/>
    <xf numFmtId="165" fontId="19" fillId="2" borderId="29" xfId="1" applyNumberFormat="1" applyFont="1" applyFill="1" applyBorder="1"/>
    <xf numFmtId="0" fontId="77" fillId="0" borderId="0" xfId="0" applyFont="1"/>
    <xf numFmtId="0" fontId="78" fillId="0" borderId="0" xfId="0" applyFont="1"/>
    <xf numFmtId="0" fontId="19" fillId="13" borderId="26" xfId="0" applyFont="1" applyFill="1" applyBorder="1" applyAlignment="1"/>
    <xf numFmtId="165" fontId="45" fillId="13" borderId="10" xfId="1" applyNumberFormat="1" applyFont="1" applyFill="1" applyBorder="1" applyAlignment="1"/>
    <xf numFmtId="165" fontId="45" fillId="13" borderId="4" xfId="1" applyNumberFormat="1" applyFont="1" applyFill="1" applyBorder="1" applyAlignment="1"/>
    <xf numFmtId="165" fontId="19" fillId="13" borderId="4" xfId="1" applyNumberFormat="1" applyFont="1" applyFill="1" applyBorder="1" applyAlignment="1"/>
    <xf numFmtId="165" fontId="29" fillId="13" borderId="55" xfId="1" applyNumberFormat="1" applyFont="1" applyFill="1" applyBorder="1" applyAlignment="1"/>
    <xf numFmtId="165" fontId="29" fillId="13" borderId="30" xfId="1" applyNumberFormat="1" applyFont="1" applyFill="1" applyBorder="1" applyAlignment="1"/>
    <xf numFmtId="0" fontId="45" fillId="13" borderId="4" xfId="0" applyFont="1" applyFill="1" applyBorder="1" applyAlignment="1">
      <alignment horizontal="center"/>
    </xf>
    <xf numFmtId="0" fontId="45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5" fontId="31" fillId="13" borderId="14" xfId="1" applyNumberFormat="1" applyFont="1" applyFill="1" applyBorder="1" applyAlignment="1"/>
    <xf numFmtId="165" fontId="31" fillId="13" borderId="4" xfId="1" applyNumberFormat="1" applyFont="1" applyFill="1" applyBorder="1" applyAlignment="1"/>
    <xf numFmtId="165" fontId="31" fillId="13" borderId="26" xfId="1" applyNumberFormat="1" applyFont="1" applyFill="1" applyBorder="1" applyAlignment="1"/>
    <xf numFmtId="165" fontId="31" fillId="13" borderId="30" xfId="1" applyNumberFormat="1" applyFont="1" applyFill="1" applyBorder="1" applyAlignment="1"/>
    <xf numFmtId="0" fontId="8" fillId="13" borderId="0" xfId="0" applyFont="1" applyFill="1"/>
    <xf numFmtId="165" fontId="19" fillId="13" borderId="30" xfId="1" applyNumberFormat="1" applyFont="1" applyFill="1" applyBorder="1" applyAlignment="1">
      <alignment horizontal="right"/>
    </xf>
    <xf numFmtId="4" fontId="75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7" xfId="0" applyFont="1" applyFill="1" applyBorder="1"/>
    <xf numFmtId="4" fontId="15" fillId="13" borderId="72" xfId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5" fillId="13" borderId="5" xfId="1" applyNumberFormat="1" applyFont="1" applyFill="1" applyBorder="1" applyAlignment="1">
      <alignment horizontal="right"/>
    </xf>
    <xf numFmtId="4" fontId="75" fillId="13" borderId="5" xfId="1" applyNumberFormat="1" applyFont="1" applyFill="1" applyBorder="1"/>
    <xf numFmtId="164" fontId="31" fillId="3" borderId="7" xfId="1" applyNumberFormat="1" applyFont="1" applyFill="1" applyBorder="1"/>
    <xf numFmtId="4" fontId="31" fillId="0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/>
    <xf numFmtId="4" fontId="31" fillId="13" borderId="7" xfId="1" applyNumberFormat="1" applyFont="1" applyFill="1" applyBorder="1" applyAlignment="1">
      <alignment horizontal="right"/>
    </xf>
    <xf numFmtId="0" fontId="31" fillId="0" borderId="2" xfId="0" applyFont="1" applyFill="1" applyBorder="1" applyAlignment="1"/>
    <xf numFmtId="49" fontId="45" fillId="2" borderId="17" xfId="0" applyNumberFormat="1" applyFont="1" applyFill="1" applyBorder="1" applyAlignment="1">
      <alignment horizontal="center"/>
    </xf>
    <xf numFmtId="49" fontId="31" fillId="2" borderId="17" xfId="0" applyNumberFormat="1" applyFont="1" applyFill="1" applyBorder="1" applyAlignment="1">
      <alignment horizontal="center"/>
    </xf>
    <xf numFmtId="49" fontId="45" fillId="2" borderId="1" xfId="0" applyNumberFormat="1" applyFont="1" applyFill="1" applyBorder="1" applyAlignment="1">
      <alignment horizontal="center"/>
    </xf>
    <xf numFmtId="0" fontId="31" fillId="0" borderId="1" xfId="0" applyFont="1" applyBorder="1"/>
    <xf numFmtId="3" fontId="31" fillId="2" borderId="79" xfId="0" applyNumberFormat="1" applyFont="1" applyFill="1" applyBorder="1" applyAlignment="1"/>
    <xf numFmtId="0" fontId="31" fillId="2" borderId="67" xfId="0" applyFont="1" applyFill="1" applyBorder="1"/>
    <xf numFmtId="4" fontId="45" fillId="0" borderId="24" xfId="1" applyNumberFormat="1" applyFont="1" applyFill="1" applyBorder="1"/>
    <xf numFmtId="4" fontId="45" fillId="0" borderId="13" xfId="1" applyNumberFormat="1" applyFont="1" applyFill="1" applyBorder="1"/>
    <xf numFmtId="4" fontId="45" fillId="0" borderId="68" xfId="1" applyNumberFormat="1" applyFont="1" applyFill="1" applyBorder="1"/>
    <xf numFmtId="4" fontId="45" fillId="0" borderId="71" xfId="1" applyNumberFormat="1" applyFont="1" applyFill="1" applyBorder="1"/>
    <xf numFmtId="4" fontId="45" fillId="0" borderId="33" xfId="1" applyNumberFormat="1" applyFont="1" applyFill="1" applyBorder="1"/>
    <xf numFmtId="4" fontId="7" fillId="2" borderId="72" xfId="1" applyNumberFormat="1" applyFont="1" applyFill="1" applyBorder="1" applyAlignment="1">
      <alignment horizontal="right"/>
    </xf>
    <xf numFmtId="4" fontId="7" fillId="3" borderId="72" xfId="1" applyNumberFormat="1" applyFont="1" applyFill="1" applyBorder="1" applyAlignment="1">
      <alignment horizontal="right"/>
    </xf>
    <xf numFmtId="4" fontId="7" fillId="0" borderId="72" xfId="1" applyNumberFormat="1" applyFont="1" applyFill="1" applyBorder="1" applyAlignment="1">
      <alignment horizontal="right"/>
    </xf>
    <xf numFmtId="4" fontId="7" fillId="0" borderId="72" xfId="1" applyNumberFormat="1" applyFont="1" applyBorder="1" applyAlignment="1">
      <alignment horizontal="right"/>
    </xf>
    <xf numFmtId="4" fontId="79" fillId="0" borderId="72" xfId="1" applyNumberFormat="1" applyFont="1" applyFill="1" applyBorder="1" applyAlignment="1">
      <alignment horizontal="right"/>
    </xf>
    <xf numFmtId="4" fontId="7" fillId="0" borderId="30" xfId="1" applyNumberFormat="1" applyFont="1" applyBorder="1" applyAlignment="1">
      <alignment horizontal="right"/>
    </xf>
    <xf numFmtId="4" fontId="7" fillId="12" borderId="72" xfId="1" applyNumberFormat="1" applyFont="1" applyFill="1" applyBorder="1" applyAlignment="1">
      <alignment horizontal="right"/>
    </xf>
    <xf numFmtId="4" fontId="7" fillId="13" borderId="72" xfId="1" applyNumberFormat="1" applyFont="1" applyFill="1" applyBorder="1" applyAlignment="1">
      <alignment horizontal="right"/>
    </xf>
    <xf numFmtId="4" fontId="79" fillId="13" borderId="72" xfId="1" applyNumberFormat="1" applyFont="1" applyFill="1" applyBorder="1" applyAlignment="1">
      <alignment horizontal="right"/>
    </xf>
    <xf numFmtId="4" fontId="7" fillId="2" borderId="30" xfId="1" applyNumberFormat="1" applyFont="1" applyFill="1" applyBorder="1" applyAlignment="1">
      <alignment horizontal="right"/>
    </xf>
    <xf numFmtId="4" fontId="7" fillId="5" borderId="72" xfId="1" applyNumberFormat="1" applyFont="1" applyFill="1" applyBorder="1" applyAlignment="1">
      <alignment horizontal="right"/>
    </xf>
    <xf numFmtId="4" fontId="7" fillId="4" borderId="63" xfId="1" applyNumberFormat="1" applyFont="1" applyFill="1" applyBorder="1" applyAlignment="1"/>
    <xf numFmtId="4" fontId="31" fillId="0" borderId="30" xfId="1" applyNumberFormat="1" applyFont="1" applyBorder="1" applyAlignment="1">
      <alignment horizontal="right"/>
    </xf>
    <xf numFmtId="164" fontId="31" fillId="2" borderId="72" xfId="1" applyNumberFormat="1" applyFont="1" applyFill="1" applyBorder="1" applyAlignment="1"/>
    <xf numFmtId="44" fontId="21" fillId="3" borderId="46" xfId="1" applyFont="1" applyFill="1" applyBorder="1" applyAlignment="1">
      <alignment horizontal="right"/>
    </xf>
    <xf numFmtId="44" fontId="21" fillId="3" borderId="7" xfId="1" applyFont="1" applyFill="1" applyBorder="1"/>
    <xf numFmtId="164" fontId="31" fillId="3" borderId="29" xfId="1" applyNumberFormat="1" applyFont="1" applyFill="1" applyBorder="1" applyAlignment="1">
      <alignment horizontal="right"/>
    </xf>
    <xf numFmtId="164" fontId="31" fillId="0" borderId="30" xfId="1" applyNumberFormat="1" applyFont="1" applyFill="1" applyBorder="1" applyAlignment="1">
      <alignment horizontal="right"/>
    </xf>
    <xf numFmtId="164" fontId="31" fillId="3" borderId="29" xfId="1" applyNumberFormat="1" applyFont="1" applyFill="1" applyBorder="1"/>
    <xf numFmtId="164" fontId="31" fillId="0" borderId="29" xfId="1" applyNumberFormat="1" applyFont="1" applyFill="1" applyBorder="1" applyAlignment="1">
      <alignment horizontal="right"/>
    </xf>
    <xf numFmtId="164" fontId="31" fillId="13" borderId="33" xfId="1" applyNumberFormat="1" applyFont="1" applyFill="1" applyBorder="1" applyAlignment="1">
      <alignment horizontal="right"/>
    </xf>
    <xf numFmtId="164" fontId="31" fillId="3" borderId="6" xfId="1" applyNumberFormat="1" applyFont="1" applyFill="1" applyBorder="1" applyAlignment="1">
      <alignment horizontal="right"/>
    </xf>
    <xf numFmtId="3" fontId="31" fillId="2" borderId="58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0" fontId="14" fillId="0" borderId="4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4" fontId="21" fillId="3" borderId="29" xfId="1" applyFont="1" applyFill="1" applyBorder="1" applyAlignment="1">
      <alignment horizontal="right"/>
    </xf>
    <xf numFmtId="0" fontId="19" fillId="0" borderId="91" xfId="0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" fontId="19" fillId="0" borderId="6" xfId="1" applyNumberFormat="1" applyFont="1" applyFill="1" applyBorder="1"/>
    <xf numFmtId="4" fontId="19" fillId="0" borderId="6" xfId="1" applyNumberFormat="1" applyFont="1" applyFill="1" applyBorder="1" applyAlignment="1">
      <alignment horizontal="right"/>
    </xf>
    <xf numFmtId="4" fontId="31" fillId="0" borderId="81" xfId="1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5" fillId="0" borderId="72" xfId="1" applyNumberFormat="1" applyFont="1" applyFill="1" applyBorder="1" applyAlignment="1">
      <alignment horizontal="right"/>
    </xf>
    <xf numFmtId="3" fontId="85" fillId="2" borderId="50" xfId="0" applyNumberFormat="1" applyFont="1" applyFill="1" applyBorder="1" applyAlignment="1">
      <alignment horizontal="right"/>
    </xf>
    <xf numFmtId="3" fontId="19" fillId="2" borderId="65" xfId="0" applyNumberFormat="1" applyFont="1" applyFill="1" applyBorder="1" applyAlignment="1">
      <alignment horizontal="right"/>
    </xf>
    <xf numFmtId="0" fontId="19" fillId="6" borderId="7" xfId="0" applyFont="1" applyFill="1" applyBorder="1" applyAlignment="1">
      <alignment horizontal="center"/>
    </xf>
    <xf numFmtId="165" fontId="21" fillId="4" borderId="58" xfId="1" applyNumberFormat="1" applyFont="1" applyFill="1" applyBorder="1" applyAlignment="1"/>
    <xf numFmtId="165" fontId="21" fillId="5" borderId="81" xfId="1" applyNumberFormat="1" applyFont="1" applyFill="1" applyBorder="1" applyAlignment="1"/>
    <xf numFmtId="165" fontId="21" fillId="5" borderId="58" xfId="1" applyNumberFormat="1" applyFont="1" applyFill="1" applyBorder="1" applyAlignment="1"/>
    <xf numFmtId="165" fontId="21" fillId="4" borderId="72" xfId="1" applyNumberFormat="1" applyFont="1" applyFill="1" applyBorder="1" applyAlignment="1"/>
    <xf numFmtId="165" fontId="21" fillId="5" borderId="30" xfId="1" applyNumberFormat="1" applyFont="1" applyFill="1" applyBorder="1" applyAlignment="1"/>
    <xf numFmtId="165" fontId="21" fillId="2" borderId="30" xfId="1" applyNumberFormat="1" applyFont="1" applyFill="1" applyBorder="1" applyAlignment="1">
      <alignment horizontal="right"/>
    </xf>
    <xf numFmtId="165" fontId="21" fillId="5" borderId="29" xfId="1" applyNumberFormat="1" applyFont="1" applyFill="1" applyBorder="1" applyAlignment="1"/>
    <xf numFmtId="165" fontId="21" fillId="5" borderId="72" xfId="1" applyNumberFormat="1" applyFont="1" applyFill="1" applyBorder="1" applyAlignment="1"/>
    <xf numFmtId="165" fontId="21" fillId="0" borderId="30" xfId="1" applyNumberFormat="1" applyFont="1" applyBorder="1"/>
    <xf numFmtId="165" fontId="21" fillId="0" borderId="30" xfId="1" applyNumberFormat="1" applyFont="1" applyFill="1" applyBorder="1" applyAlignment="1">
      <alignment horizontal="right"/>
    </xf>
    <xf numFmtId="165" fontId="55" fillId="13" borderId="30" xfId="1" applyNumberFormat="1" applyFont="1" applyFill="1" applyBorder="1" applyAlignment="1">
      <alignment horizontal="right"/>
    </xf>
    <xf numFmtId="165" fontId="55" fillId="13" borderId="33" xfId="1" applyNumberFormat="1" applyFont="1" applyFill="1" applyBorder="1" applyAlignment="1">
      <alignment horizontal="right"/>
    </xf>
    <xf numFmtId="4" fontId="8" fillId="4" borderId="92" xfId="1" applyNumberFormat="1" applyFont="1" applyFill="1" applyBorder="1" applyAlignment="1"/>
    <xf numFmtId="4" fontId="50" fillId="5" borderId="7" xfId="1" applyNumberFormat="1" applyFont="1" applyFill="1" applyBorder="1" applyAlignment="1"/>
    <xf numFmtId="4" fontId="50" fillId="3" borderId="7" xfId="1" applyNumberFormat="1" applyFont="1" applyFill="1" applyBorder="1"/>
    <xf numFmtId="4" fontId="50" fillId="0" borderId="7" xfId="1" applyNumberFormat="1" applyFont="1" applyFill="1" applyBorder="1" applyAlignment="1">
      <alignment horizontal="right"/>
    </xf>
    <xf numFmtId="4" fontId="50" fillId="3" borderId="7" xfId="1" applyNumberFormat="1" applyFont="1" applyFill="1" applyBorder="1" applyAlignment="1">
      <alignment horizontal="right"/>
    </xf>
    <xf numFmtId="4" fontId="50" fillId="14" borderId="7" xfId="1" applyNumberFormat="1" applyFont="1" applyFill="1" applyBorder="1" applyAlignment="1">
      <alignment horizontal="right"/>
    </xf>
    <xf numFmtId="4" fontId="8" fillId="4" borderId="103" xfId="1" applyNumberFormat="1" applyFont="1" applyFill="1" applyBorder="1" applyAlignment="1"/>
    <xf numFmtId="4" fontId="50" fillId="5" borderId="30" xfId="1" applyNumberFormat="1" applyFont="1" applyFill="1" applyBorder="1" applyAlignment="1"/>
    <xf numFmtId="4" fontId="50" fillId="3" borderId="30" xfId="1" applyNumberFormat="1" applyFont="1" applyFill="1" applyBorder="1"/>
    <xf numFmtId="4" fontId="30" fillId="0" borderId="30" xfId="1" applyNumberFormat="1" applyFont="1" applyFill="1" applyBorder="1" applyAlignment="1">
      <alignment horizontal="right"/>
    </xf>
    <xf numFmtId="4" fontId="30" fillId="3" borderId="30" xfId="1" applyNumberFormat="1" applyFont="1" applyFill="1" applyBorder="1"/>
    <xf numFmtId="4" fontId="50" fillId="0" borderId="30" xfId="1" applyNumberFormat="1" applyFont="1" applyFill="1" applyBorder="1" applyAlignment="1">
      <alignment horizontal="right"/>
    </xf>
    <xf numFmtId="4" fontId="30" fillId="3" borderId="30" xfId="1" applyNumberFormat="1" applyFont="1" applyFill="1" applyBorder="1" applyAlignment="1">
      <alignment horizontal="right"/>
    </xf>
    <xf numFmtId="4" fontId="50" fillId="14" borderId="30" xfId="1" applyNumberFormat="1" applyFont="1" applyFill="1" applyBorder="1" applyAlignment="1">
      <alignment horizontal="right"/>
    </xf>
    <xf numFmtId="4" fontId="30" fillId="0" borderId="33" xfId="1" applyNumberFormat="1" applyFont="1" applyFill="1" applyBorder="1" applyAlignment="1">
      <alignment horizontal="right"/>
    </xf>
    <xf numFmtId="4" fontId="31" fillId="4" borderId="58" xfId="0" applyNumberFormat="1" applyFont="1" applyFill="1" applyBorder="1" applyAlignment="1"/>
    <xf numFmtId="4" fontId="31" fillId="3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31" fillId="0" borderId="81" xfId="0" applyNumberFormat="1" applyFont="1" applyFill="1" applyBorder="1" applyAlignment="1">
      <alignment horizontal="right"/>
    </xf>
    <xf numFmtId="4" fontId="31" fillId="0" borderId="67" xfId="0" applyNumberFormat="1" applyFont="1" applyBorder="1"/>
    <xf numFmtId="4" fontId="31" fillId="4" borderId="72" xfId="0" applyNumberFormat="1" applyFont="1" applyFill="1" applyBorder="1" applyAlignment="1"/>
    <xf numFmtId="4" fontId="31" fillId="3" borderId="30" xfId="0" applyNumberFormat="1" applyFont="1" applyFill="1" applyBorder="1" applyAlignment="1">
      <alignment horizontal="right"/>
    </xf>
    <xf numFmtId="4" fontId="19" fillId="0" borderId="33" xfId="0" applyNumberFormat="1" applyFont="1" applyBorder="1"/>
    <xf numFmtId="4" fontId="31" fillId="17" borderId="7" xfId="1" applyNumberFormat="1" applyFont="1" applyFill="1" applyBorder="1"/>
    <xf numFmtId="164" fontId="31" fillId="3" borderId="30" xfId="1" applyNumberFormat="1" applyFont="1" applyFill="1" applyBorder="1"/>
    <xf numFmtId="4" fontId="19" fillId="2" borderId="33" xfId="1" applyNumberFormat="1" applyFont="1" applyFill="1" applyBorder="1"/>
    <xf numFmtId="164" fontId="31" fillId="10" borderId="61" xfId="1" applyNumberFormat="1" applyFont="1" applyFill="1" applyBorder="1" applyAlignment="1">
      <alignment horizontal="right" vertical="center"/>
    </xf>
    <xf numFmtId="164" fontId="19" fillId="13" borderId="68" xfId="1" applyNumberFormat="1" applyFont="1" applyFill="1" applyBorder="1" applyAlignment="1">
      <alignment horizontal="right"/>
    </xf>
    <xf numFmtId="6" fontId="31" fillId="13" borderId="72" xfId="1" applyNumberFormat="1" applyFont="1" applyFill="1" applyBorder="1" applyAlignment="1">
      <alignment horizontal="right"/>
    </xf>
    <xf numFmtId="6" fontId="31" fillId="13" borderId="100" xfId="1" applyNumberFormat="1" applyFont="1" applyFill="1" applyBorder="1" applyAlignment="1">
      <alignment horizontal="right"/>
    </xf>
    <xf numFmtId="164" fontId="31" fillId="13" borderId="30" xfId="1" applyNumberFormat="1" applyFont="1" applyFill="1" applyBorder="1" applyAlignment="1">
      <alignment horizontal="right"/>
    </xf>
    <xf numFmtId="0" fontId="19" fillId="6" borderId="46" xfId="0" applyFont="1" applyFill="1" applyBorder="1" applyAlignment="1">
      <alignment horizontal="center"/>
    </xf>
    <xf numFmtId="164" fontId="49" fillId="3" borderId="55" xfId="1" applyNumberFormat="1" applyFont="1" applyFill="1" applyBorder="1" applyAlignment="1">
      <alignment horizontal="right"/>
    </xf>
    <xf numFmtId="4" fontId="80" fillId="13" borderId="55" xfId="1" applyNumberFormat="1" applyFont="1" applyFill="1" applyBorder="1" applyAlignment="1">
      <alignment horizontal="right"/>
    </xf>
    <xf numFmtId="4" fontId="49" fillId="13" borderId="55" xfId="1" applyNumberFormat="1" applyFont="1" applyFill="1" applyBorder="1" applyAlignment="1">
      <alignment horizontal="right"/>
    </xf>
    <xf numFmtId="49" fontId="40" fillId="7" borderId="62" xfId="0" applyNumberFormat="1" applyFont="1" applyFill="1" applyBorder="1" applyAlignment="1">
      <alignment horizontal="center"/>
    </xf>
    <xf numFmtId="49" fontId="65" fillId="7" borderId="50" xfId="0" applyNumberFormat="1" applyFont="1" applyFill="1" applyBorder="1" applyAlignment="1">
      <alignment horizontal="center" vertical="center" wrapText="1"/>
    </xf>
    <xf numFmtId="49" fontId="31" fillId="7" borderId="50" xfId="0" applyNumberFormat="1" applyFont="1" applyFill="1" applyBorder="1" applyAlignment="1">
      <alignment horizontal="center" vertical="center" wrapText="1"/>
    </xf>
    <xf numFmtId="49" fontId="31" fillId="7" borderId="63" xfId="0" applyNumberFormat="1" applyFont="1" applyFill="1" applyBorder="1" applyAlignment="1">
      <alignment horizontal="center" vertical="center" wrapText="1"/>
    </xf>
    <xf numFmtId="164" fontId="75" fillId="3" borderId="30" xfId="1" applyNumberFormat="1" applyFont="1" applyFill="1" applyBorder="1" applyAlignment="1">
      <alignment horizontal="right"/>
    </xf>
    <xf numFmtId="4" fontId="73" fillId="13" borderId="30" xfId="1" applyNumberFormat="1" applyFont="1" applyFill="1" applyBorder="1" applyAlignment="1">
      <alignment horizontal="right"/>
    </xf>
    <xf numFmtId="4" fontId="73" fillId="13" borderId="30" xfId="1" applyNumberFormat="1" applyFont="1" applyFill="1" applyBorder="1"/>
    <xf numFmtId="4" fontId="75" fillId="13" borderId="30" xfId="1" applyNumberFormat="1" applyFont="1" applyFill="1" applyBorder="1"/>
    <xf numFmtId="4" fontId="75" fillId="2" borderId="30" xfId="1" applyNumberFormat="1" applyFont="1" applyFill="1" applyBorder="1"/>
    <xf numFmtId="4" fontId="75" fillId="13" borderId="33" xfId="1" applyNumberFormat="1" applyFont="1" applyFill="1" applyBorder="1"/>
    <xf numFmtId="4" fontId="73" fillId="13" borderId="29" xfId="1" applyNumberFormat="1" applyFont="1" applyFill="1" applyBorder="1" applyAlignment="1">
      <alignment horizontal="right"/>
    </xf>
    <xf numFmtId="4" fontId="73" fillId="13" borderId="29" xfId="1" applyNumberFormat="1" applyFont="1" applyFill="1" applyBorder="1"/>
    <xf numFmtId="4" fontId="75" fillId="2" borderId="50" xfId="1" applyNumberFormat="1" applyFont="1" applyFill="1" applyBorder="1"/>
    <xf numFmtId="0" fontId="40" fillId="18" borderId="105" xfId="0" applyFont="1" applyFill="1" applyBorder="1" applyAlignment="1">
      <alignment horizontal="center"/>
    </xf>
    <xf numFmtId="4" fontId="80" fillId="13" borderId="96" xfId="1" applyNumberFormat="1" applyFont="1" applyFill="1" applyBorder="1" applyAlignment="1">
      <alignment horizontal="right"/>
    </xf>
    <xf numFmtId="49" fontId="70" fillId="6" borderId="54" xfId="0" applyNumberFormat="1" applyFont="1" applyFill="1" applyBorder="1" applyAlignment="1">
      <alignment horizontal="center" vertical="center"/>
    </xf>
    <xf numFmtId="49" fontId="71" fillId="6" borderId="44" xfId="0" applyNumberFormat="1" applyFont="1" applyFill="1" applyBorder="1" applyAlignment="1">
      <alignment horizontal="center" vertical="center"/>
    </xf>
    <xf numFmtId="49" fontId="71" fillId="6" borderId="56" xfId="0" applyNumberFormat="1" applyFont="1" applyFill="1" applyBorder="1" applyAlignment="1">
      <alignment horizontal="center" vertical="center"/>
    </xf>
    <xf numFmtId="49" fontId="71" fillId="6" borderId="82" xfId="0" applyNumberFormat="1" applyFont="1" applyFill="1" applyBorder="1" applyAlignment="1">
      <alignment horizontal="center" vertical="center"/>
    </xf>
    <xf numFmtId="49" fontId="71" fillId="6" borderId="9" xfId="0" applyNumberFormat="1" applyFont="1" applyFill="1" applyBorder="1" applyAlignment="1">
      <alignment horizontal="center" vertical="center"/>
    </xf>
    <xf numFmtId="49" fontId="71" fillId="6" borderId="27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70" fillId="6" borderId="62" xfId="0" applyNumberFormat="1" applyFont="1" applyFill="1" applyBorder="1" applyAlignment="1">
      <alignment horizontal="center" vertical="center" wrapText="1"/>
    </xf>
    <xf numFmtId="3" fontId="70" fillId="6" borderId="50" xfId="0" applyNumberFormat="1" applyFont="1" applyFill="1" applyBorder="1" applyAlignment="1">
      <alignment horizontal="center" vertical="center" wrapText="1"/>
    </xf>
    <xf numFmtId="3" fontId="70" fillId="6" borderId="59" xfId="0" applyNumberFormat="1" applyFont="1" applyFill="1" applyBorder="1" applyAlignment="1">
      <alignment horizontal="center" vertical="center" wrapText="1"/>
    </xf>
    <xf numFmtId="4" fontId="70" fillId="7" borderId="62" xfId="0" applyNumberFormat="1" applyFont="1" applyFill="1" applyBorder="1" applyAlignment="1">
      <alignment horizontal="center" vertical="center" wrapText="1"/>
    </xf>
    <xf numFmtId="4" fontId="70" fillId="7" borderId="50" xfId="0" applyNumberFormat="1" applyFont="1" applyFill="1" applyBorder="1" applyAlignment="1">
      <alignment horizontal="center" vertical="center" wrapText="1"/>
    </xf>
    <xf numFmtId="4" fontId="70" fillId="7" borderId="59" xfId="0" applyNumberFormat="1" applyFont="1" applyFill="1" applyBorder="1" applyAlignment="1">
      <alignment horizontal="center" vertical="center" wrapText="1"/>
    </xf>
    <xf numFmtId="3" fontId="70" fillId="7" borderId="62" xfId="0" applyNumberFormat="1" applyFont="1" applyFill="1" applyBorder="1" applyAlignment="1">
      <alignment horizontal="center" vertical="center" wrapText="1"/>
    </xf>
    <xf numFmtId="3" fontId="70" fillId="7" borderId="50" xfId="0" applyNumberFormat="1" applyFont="1" applyFill="1" applyBorder="1" applyAlignment="1">
      <alignment horizontal="center" vertical="center" wrapText="1"/>
    </xf>
    <xf numFmtId="3" fontId="70" fillId="7" borderId="59" xfId="0" applyNumberFormat="1" applyFont="1" applyFill="1" applyBorder="1" applyAlignment="1">
      <alignment horizontal="center" vertical="center" wrapText="1"/>
    </xf>
    <xf numFmtId="49" fontId="31" fillId="6" borderId="54" xfId="0" applyNumberFormat="1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82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" fontId="10" fillId="6" borderId="62" xfId="0" applyNumberFormat="1" applyFont="1" applyFill="1" applyBorder="1" applyAlignment="1">
      <alignment horizontal="center" vertical="center" wrapText="1"/>
    </xf>
    <xf numFmtId="3" fontId="10" fillId="6" borderId="50" xfId="0" applyNumberFormat="1" applyFont="1" applyFill="1" applyBorder="1" applyAlignment="1">
      <alignment horizontal="center" vertical="center" wrapText="1"/>
    </xf>
    <xf numFmtId="3" fontId="10" fillId="6" borderId="59" xfId="0" applyNumberFormat="1" applyFont="1" applyFill="1" applyBorder="1" applyAlignment="1">
      <alignment horizontal="center" vertical="center" wrapText="1"/>
    </xf>
    <xf numFmtId="3" fontId="10" fillId="7" borderId="62" xfId="0" applyNumberFormat="1" applyFont="1" applyFill="1" applyBorder="1" applyAlignment="1">
      <alignment horizontal="center" vertical="center" wrapText="1"/>
    </xf>
    <xf numFmtId="3" fontId="10" fillId="7" borderId="50" xfId="0" applyNumberFormat="1" applyFont="1" applyFill="1" applyBorder="1" applyAlignment="1">
      <alignment horizontal="center" vertical="center" wrapText="1"/>
    </xf>
    <xf numFmtId="3" fontId="10" fillId="7" borderId="59" xfId="0" applyNumberFormat="1" applyFont="1" applyFill="1" applyBorder="1" applyAlignment="1">
      <alignment horizontal="center" vertical="center" wrapText="1"/>
    </xf>
    <xf numFmtId="49" fontId="19" fillId="6" borderId="44" xfId="0" applyNumberFormat="1" applyFont="1" applyFill="1" applyBorder="1" applyAlignment="1">
      <alignment horizontal="center" vertical="center"/>
    </xf>
    <xf numFmtId="49" fontId="19" fillId="6" borderId="82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3" fontId="76" fillId="6" borderId="62" xfId="0" applyNumberFormat="1" applyFont="1" applyFill="1" applyBorder="1" applyAlignment="1">
      <alignment horizontal="center" vertical="center" wrapText="1"/>
    </xf>
    <xf numFmtId="3" fontId="76" fillId="6" borderId="50" xfId="0" applyNumberFormat="1" applyFont="1" applyFill="1" applyBorder="1" applyAlignment="1">
      <alignment horizontal="center" vertical="center" wrapText="1"/>
    </xf>
    <xf numFmtId="3" fontId="76" fillId="6" borderId="59" xfId="0" applyNumberFormat="1" applyFont="1" applyFill="1" applyBorder="1" applyAlignment="1">
      <alignment horizontal="center" vertical="center" wrapText="1"/>
    </xf>
    <xf numFmtId="3" fontId="76" fillId="7" borderId="62" xfId="0" applyNumberFormat="1" applyFont="1" applyFill="1" applyBorder="1" applyAlignment="1">
      <alignment horizontal="center" vertical="center" wrapText="1"/>
    </xf>
    <xf numFmtId="3" fontId="76" fillId="7" borderId="50" xfId="0" applyNumberFormat="1" applyFont="1" applyFill="1" applyBorder="1" applyAlignment="1">
      <alignment horizontal="center" vertical="center" wrapText="1"/>
    </xf>
    <xf numFmtId="3" fontId="76" fillId="7" borderId="5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65" fillId="6" borderId="83" xfId="0" applyNumberFormat="1" applyFont="1" applyFill="1" applyBorder="1" applyAlignment="1">
      <alignment horizontal="center"/>
    </xf>
    <xf numFmtId="49" fontId="65" fillId="6" borderId="21" xfId="0" applyNumberFormat="1" applyFont="1" applyFill="1" applyBorder="1" applyAlignment="1">
      <alignment horizontal="center"/>
    </xf>
    <xf numFmtId="0" fontId="49" fillId="6" borderId="55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19" fillId="6" borderId="81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8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165" fontId="21" fillId="5" borderId="81" xfId="1" applyNumberFormat="1" applyFont="1" applyFill="1" applyBorder="1" applyAlignment="1">
      <alignment horizontal="center"/>
    </xf>
    <xf numFmtId="165" fontId="21" fillId="5" borderId="58" xfId="1" applyNumberFormat="1" applyFont="1" applyFill="1" applyBorder="1" applyAlignment="1">
      <alignment horizontal="center"/>
    </xf>
    <xf numFmtId="165" fontId="21" fillId="5" borderId="29" xfId="1" applyNumberFormat="1" applyFont="1" applyFill="1" applyBorder="1" applyAlignment="1">
      <alignment horizontal="center"/>
    </xf>
    <xf numFmtId="165" fontId="21" fillId="5" borderId="72" xfId="1" applyNumberFormat="1" applyFont="1" applyFill="1" applyBorder="1" applyAlignment="1">
      <alignment horizontal="center"/>
    </xf>
    <xf numFmtId="165" fontId="21" fillId="5" borderId="6" xfId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>
      <alignment horizontal="center"/>
    </xf>
    <xf numFmtId="49" fontId="8" fillId="6" borderId="83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1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2" fillId="6" borderId="81" xfId="0" applyFont="1" applyFill="1" applyBorder="1" applyAlignment="1">
      <alignment horizontal="center" vertical="center" wrapText="1"/>
    </xf>
    <xf numFmtId="0" fontId="42" fillId="6" borderId="5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8" fillId="6" borderId="85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54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6" borderId="86" xfId="0" applyFont="1" applyFill="1" applyBorder="1" applyAlignment="1">
      <alignment horizontal="center" vertical="center"/>
    </xf>
    <xf numFmtId="0" fontId="45" fillId="6" borderId="83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0" fontId="45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66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49" fontId="31" fillId="7" borderId="62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49" fontId="31" fillId="6" borderId="83" xfId="0" applyNumberFormat="1" applyFont="1" applyFill="1" applyBorder="1" applyAlignment="1">
      <alignment horizontal="center"/>
    </xf>
    <xf numFmtId="49" fontId="31" fillId="6" borderId="21" xfId="0" applyNumberFormat="1" applyFont="1" applyFill="1" applyBorder="1" applyAlignment="1">
      <alignment horizontal="center"/>
    </xf>
    <xf numFmtId="49" fontId="31" fillId="6" borderId="45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45" fillId="6" borderId="87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45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8" xfId="0" applyFont="1" applyBorder="1" applyAlignment="1"/>
    <xf numFmtId="0" fontId="19" fillId="7" borderId="50" xfId="0" applyFont="1" applyFill="1" applyBorder="1" applyAlignment="1">
      <alignment horizontal="center"/>
    </xf>
    <xf numFmtId="0" fontId="19" fillId="7" borderId="59" xfId="0" applyFont="1" applyFill="1" applyBorder="1" applyAlignment="1">
      <alignment horizontal="center"/>
    </xf>
    <xf numFmtId="0" fontId="45" fillId="6" borderId="5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8" xfId="0" applyFont="1" applyFill="1" applyBorder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4" fontId="38" fillId="7" borderId="62" xfId="0" applyNumberFormat="1" applyFont="1" applyFill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4" fontId="8" fillId="6" borderId="85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69" fillId="6" borderId="73" xfId="0" applyNumberFormat="1" applyFont="1" applyFill="1" applyBorder="1" applyAlignment="1">
      <alignment horizontal="center"/>
    </xf>
    <xf numFmtId="4" fontId="69" fillId="6" borderId="0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9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1" xfId="0" applyNumberFormat="1" applyFont="1" applyFill="1" applyBorder="1" applyAlignment="1">
      <alignment horizontal="center" vertical="center"/>
    </xf>
    <xf numFmtId="4" fontId="60" fillId="6" borderId="81" xfId="0" applyNumberFormat="1" applyFont="1" applyFill="1" applyBorder="1" applyAlignment="1">
      <alignment horizontal="center" vertical="center"/>
    </xf>
    <xf numFmtId="4" fontId="60" fillId="6" borderId="57" xfId="0" applyNumberFormat="1" applyFont="1" applyFill="1" applyBorder="1" applyAlignment="1">
      <alignment horizontal="center" vertical="center"/>
    </xf>
    <xf numFmtId="4" fontId="17" fillId="6" borderId="79" xfId="0" applyNumberFormat="1" applyFont="1" applyFill="1" applyBorder="1" applyAlignment="1">
      <alignment horizontal="center" vertical="center"/>
    </xf>
    <xf numFmtId="4" fontId="17" fillId="6" borderId="57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9" xfId="0" applyFont="1" applyFill="1" applyBorder="1" applyAlignment="1">
      <alignment horizontal="center" vertical="center"/>
    </xf>
    <xf numFmtId="0" fontId="19" fillId="6" borderId="86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/>
    </xf>
    <xf numFmtId="0" fontId="19" fillId="0" borderId="46" xfId="0" applyFont="1" applyBorder="1" applyAlignment="1"/>
    <xf numFmtId="0" fontId="19" fillId="0" borderId="47" xfId="0" applyFont="1" applyBorder="1" applyAlignment="1"/>
    <xf numFmtId="0" fontId="31" fillId="6" borderId="60" xfId="0" applyFont="1" applyFill="1" applyBorder="1" applyAlignment="1">
      <alignment horizontal="center" vertical="center"/>
    </xf>
    <xf numFmtId="0" fontId="31" fillId="6" borderId="69" xfId="0" applyFont="1" applyFill="1" applyBorder="1" applyAlignment="1">
      <alignment horizontal="center" vertical="center"/>
    </xf>
    <xf numFmtId="49" fontId="31" fillId="7" borderId="54" xfId="0" applyNumberFormat="1" applyFont="1" applyFill="1" applyBorder="1" applyAlignment="1">
      <alignment horizontal="center" vertical="center" wrapText="1"/>
    </xf>
    <xf numFmtId="0" fontId="19" fillId="7" borderId="73" xfId="0" applyFont="1" applyFill="1" applyBorder="1" applyAlignment="1">
      <alignment horizontal="center"/>
    </xf>
    <xf numFmtId="0" fontId="19" fillId="7" borderId="88" xfId="0" applyFont="1" applyFill="1" applyBorder="1" applyAlignment="1">
      <alignment horizontal="center"/>
    </xf>
    <xf numFmtId="0" fontId="31" fillId="4" borderId="5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49" fontId="19" fillId="6" borderId="81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7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6" borderId="54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45" fillId="6" borderId="97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 vertical="center"/>
    </xf>
    <xf numFmtId="0" fontId="19" fillId="6" borderId="104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4" fontId="19" fillId="0" borderId="73" xfId="1" applyNumberFormat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31" fillId="6" borderId="65" xfId="0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/>
    </xf>
    <xf numFmtId="0" fontId="19" fillId="0" borderId="9" xfId="0" applyFont="1" applyBorder="1" applyAlignment="1"/>
    <xf numFmtId="0" fontId="19" fillId="0" borderId="27" xfId="0" applyFont="1" applyBorder="1" applyAlignment="1"/>
    <xf numFmtId="0" fontId="19" fillId="0" borderId="7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38" fillId="7" borderId="62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45" xfId="0" applyFont="1" applyBorder="1" applyAlignment="1"/>
    <xf numFmtId="0" fontId="3" fillId="6" borderId="6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19" fillId="7" borderId="62" xfId="0" applyNumberFormat="1" applyFont="1" applyFill="1" applyBorder="1" applyAlignment="1">
      <alignment horizontal="center" vertical="center" wrapText="1"/>
    </xf>
    <xf numFmtId="49" fontId="19" fillId="6" borderId="54" xfId="0" applyNumberFormat="1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/>
    <xf numFmtId="0" fontId="19" fillId="0" borderId="7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1" fillId="3" borderId="62" xfId="0" applyNumberFormat="1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/>
    </xf>
    <xf numFmtId="49" fontId="31" fillId="3" borderId="83" xfId="0" applyNumberFormat="1" applyFont="1" applyFill="1" applyBorder="1" applyAlignment="1">
      <alignment horizontal="center"/>
    </xf>
    <xf numFmtId="49" fontId="31" fillId="3" borderId="21" xfId="0" applyNumberFormat="1" applyFont="1" applyFill="1" applyBorder="1" applyAlignment="1">
      <alignment horizontal="center"/>
    </xf>
    <xf numFmtId="49" fontId="31" fillId="3" borderId="45" xfId="0" applyNumberFormat="1" applyFont="1" applyFill="1" applyBorder="1" applyAlignment="1">
      <alignment horizontal="center"/>
    </xf>
    <xf numFmtId="0" fontId="31" fillId="3" borderId="82" xfId="0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19" fillId="3" borderId="89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49" fontId="19" fillId="6" borderId="84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88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9" fontId="50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38" fillId="9" borderId="62" xfId="0" applyNumberFormat="1" applyFont="1" applyFill="1" applyBorder="1" applyAlignment="1">
      <alignment horizontal="center" vertical="center" wrapText="1"/>
    </xf>
    <xf numFmtId="49" fontId="38" fillId="9" borderId="50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56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topLeftCell="A34" zoomScale="120" zoomScaleNormal="120" workbookViewId="0">
      <selection activeCell="M18" sqref="M18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0" customWidth="1"/>
    <col min="9" max="9" width="11.42578125" style="1278" customWidth="1"/>
    <col min="10" max="10" width="11.42578125" customWidth="1"/>
    <col min="14" max="14" width="10.7109375" bestFit="1" customWidth="1"/>
    <col min="16" max="16" width="25.140625" customWidth="1"/>
  </cols>
  <sheetData>
    <row r="1" spans="1:10" ht="23.25" x14ac:dyDescent="0.2">
      <c r="A1" s="1351" t="s">
        <v>417</v>
      </c>
      <c r="B1" s="1352"/>
      <c r="C1" s="1352"/>
      <c r="D1" s="1352"/>
      <c r="E1" s="1352"/>
      <c r="F1" s="1352"/>
      <c r="G1" s="1352"/>
      <c r="H1" s="1352"/>
      <c r="I1" s="1352"/>
      <c r="J1" s="1352"/>
    </row>
    <row r="2" spans="1:10" ht="15.75" thickBot="1" x14ac:dyDescent="0.25">
      <c r="A2" s="627"/>
      <c r="B2" s="4"/>
      <c r="C2" s="4"/>
      <c r="D2" s="4"/>
      <c r="E2" s="4"/>
      <c r="F2" s="4"/>
      <c r="G2" s="4"/>
      <c r="H2" s="21"/>
    </row>
    <row r="3" spans="1:10" ht="12.75" customHeight="1" x14ac:dyDescent="0.2">
      <c r="A3" s="1345" t="s">
        <v>20</v>
      </c>
      <c r="B3" s="1346"/>
      <c r="C3" s="1346"/>
      <c r="D3" s="1346"/>
      <c r="E3" s="1346"/>
      <c r="F3" s="1346"/>
      <c r="G3" s="1347"/>
      <c r="H3" s="1353" t="s">
        <v>375</v>
      </c>
      <c r="I3" s="1356" t="s">
        <v>406</v>
      </c>
      <c r="J3" s="1359" t="s">
        <v>418</v>
      </c>
    </row>
    <row r="4" spans="1:10" ht="12.75" customHeight="1" x14ac:dyDescent="0.2">
      <c r="A4" s="1348"/>
      <c r="B4" s="1349"/>
      <c r="C4" s="1349"/>
      <c r="D4" s="1349"/>
      <c r="E4" s="1349"/>
      <c r="F4" s="1349"/>
      <c r="G4" s="1350"/>
      <c r="H4" s="1354"/>
      <c r="I4" s="1357"/>
      <c r="J4" s="1360"/>
    </row>
    <row r="5" spans="1:10" ht="14.25" x14ac:dyDescent="0.2">
      <c r="A5" s="1042"/>
      <c r="B5" s="1043" t="s">
        <v>22</v>
      </c>
      <c r="C5" s="1043" t="s">
        <v>23</v>
      </c>
      <c r="D5" s="1043" t="s">
        <v>24</v>
      </c>
      <c r="E5" s="1044"/>
      <c r="F5" s="1045"/>
      <c r="G5" s="1046"/>
      <c r="H5" s="1354"/>
      <c r="I5" s="1357"/>
      <c r="J5" s="1360"/>
    </row>
    <row r="6" spans="1:10" ht="15" thickBot="1" x14ac:dyDescent="0.25">
      <c r="A6" s="1042"/>
      <c r="B6" s="1047"/>
      <c r="C6" s="1048"/>
      <c r="D6" s="1047" t="s">
        <v>25</v>
      </c>
      <c r="E6" s="1049"/>
      <c r="F6" s="1050"/>
      <c r="G6" s="1051"/>
      <c r="H6" s="1355"/>
      <c r="I6" s="1358"/>
      <c r="J6" s="1361"/>
    </row>
    <row r="7" spans="1:10" ht="13.5" thickTop="1" x14ac:dyDescent="0.2">
      <c r="A7" s="636"/>
      <c r="B7" s="11" t="s">
        <v>27</v>
      </c>
      <c r="C7" s="12"/>
      <c r="D7" s="13"/>
      <c r="E7" s="23"/>
      <c r="F7" s="14" t="s">
        <v>28</v>
      </c>
      <c r="G7" s="146"/>
      <c r="H7" s="1004">
        <f xml:space="preserve"> SUM(H9+H11+H15)</f>
        <v>330408</v>
      </c>
      <c r="I7" s="1004">
        <f xml:space="preserve"> SUM(I9+I11+I15)</f>
        <v>335297</v>
      </c>
      <c r="J7" s="1004">
        <f xml:space="preserve"> SUM(J9+J11+J15)</f>
        <v>329347</v>
      </c>
    </row>
    <row r="8" spans="1:10" x14ac:dyDescent="0.2">
      <c r="A8" s="1269"/>
      <c r="B8" s="26"/>
      <c r="C8" s="28"/>
      <c r="D8" s="29"/>
      <c r="E8" s="30"/>
      <c r="F8" s="31"/>
      <c r="G8" s="147"/>
      <c r="H8" s="1005"/>
      <c r="I8" s="1005"/>
      <c r="J8" s="1005"/>
    </row>
    <row r="9" spans="1:10" x14ac:dyDescent="0.2">
      <c r="A9" s="637"/>
      <c r="B9" s="628" t="s">
        <v>29</v>
      </c>
      <c r="C9" s="110"/>
      <c r="D9" s="111"/>
      <c r="E9" s="112"/>
      <c r="F9" s="113" t="s">
        <v>30</v>
      </c>
      <c r="G9" s="148"/>
      <c r="H9" s="1006">
        <f>H10</f>
        <v>260888</v>
      </c>
      <c r="I9" s="1006">
        <f>I10</f>
        <v>265777</v>
      </c>
      <c r="J9" s="1006">
        <f>+J10</f>
        <v>259827</v>
      </c>
    </row>
    <row r="10" spans="1:10" x14ac:dyDescent="0.2">
      <c r="A10" s="636"/>
      <c r="B10" s="74"/>
      <c r="C10" s="32" t="s">
        <v>31</v>
      </c>
      <c r="D10" s="33" t="s">
        <v>32</v>
      </c>
      <c r="E10" s="34"/>
      <c r="F10" s="36" t="s">
        <v>33</v>
      </c>
      <c r="G10" s="149"/>
      <c r="H10" s="1242">
        <v>260888</v>
      </c>
      <c r="I10" s="1007">
        <v>265777</v>
      </c>
      <c r="J10" s="1007">
        <v>259827</v>
      </c>
    </row>
    <row r="11" spans="1:10" x14ac:dyDescent="0.2">
      <c r="A11" s="636"/>
      <c r="B11" s="629" t="s">
        <v>34</v>
      </c>
      <c r="C11" s="616"/>
      <c r="D11" s="617"/>
      <c r="E11" s="618"/>
      <c r="F11" s="17" t="s">
        <v>35</v>
      </c>
      <c r="G11" s="150"/>
      <c r="H11" s="1243">
        <f>SUM(H13:H14)</f>
        <v>55800</v>
      </c>
      <c r="I11" s="1008">
        <f>SUM(I13+I14)</f>
        <v>55800</v>
      </c>
      <c r="J11" s="1008">
        <f t="shared" ref="J11:J59" si="0">+H11</f>
        <v>55800</v>
      </c>
    </row>
    <row r="12" spans="1:10" x14ac:dyDescent="0.2">
      <c r="A12" s="636"/>
      <c r="B12" s="59"/>
      <c r="C12" s="37" t="s">
        <v>36</v>
      </c>
      <c r="D12" s="38"/>
      <c r="E12" s="39"/>
      <c r="F12" s="36" t="s">
        <v>37</v>
      </c>
      <c r="G12" s="151"/>
      <c r="H12" s="1244"/>
      <c r="I12" s="1009"/>
      <c r="J12" s="1009"/>
    </row>
    <row r="13" spans="1:10" x14ac:dyDescent="0.2">
      <c r="A13" s="636"/>
      <c r="B13" s="59"/>
      <c r="C13" s="37"/>
      <c r="D13" s="38" t="s">
        <v>38</v>
      </c>
      <c r="E13" s="39"/>
      <c r="F13" s="31" t="s">
        <v>39</v>
      </c>
      <c r="G13" s="151"/>
      <c r="H13" s="1245">
        <v>50000</v>
      </c>
      <c r="I13" s="1010">
        <f t="shared" ref="I13:I59" si="1">+H13</f>
        <v>50000</v>
      </c>
      <c r="J13" s="1010">
        <f t="shared" si="0"/>
        <v>50000</v>
      </c>
    </row>
    <row r="14" spans="1:10" x14ac:dyDescent="0.2">
      <c r="A14" s="636"/>
      <c r="B14" s="59"/>
      <c r="C14" s="37"/>
      <c r="D14" s="38" t="s">
        <v>40</v>
      </c>
      <c r="E14" s="39"/>
      <c r="F14" s="31" t="s">
        <v>41</v>
      </c>
      <c r="G14" s="151"/>
      <c r="H14" s="1245">
        <v>5800</v>
      </c>
      <c r="I14" s="1010">
        <f t="shared" si="1"/>
        <v>5800</v>
      </c>
      <c r="J14" s="1010">
        <f t="shared" si="0"/>
        <v>5800</v>
      </c>
    </row>
    <row r="15" spans="1:10" x14ac:dyDescent="0.2">
      <c r="A15" s="636"/>
      <c r="B15" s="629" t="s">
        <v>42</v>
      </c>
      <c r="C15" s="616"/>
      <c r="D15" s="617"/>
      <c r="E15" s="618"/>
      <c r="F15" s="35" t="s">
        <v>43</v>
      </c>
      <c r="G15" s="150"/>
      <c r="H15" s="1243">
        <f>SUM(H16:H21)</f>
        <v>13720</v>
      </c>
      <c r="I15" s="1008">
        <f>SUM(I16+I17+I18+I19+I20+I21)</f>
        <v>13720</v>
      </c>
      <c r="J15" s="1008">
        <f t="shared" si="0"/>
        <v>13720</v>
      </c>
    </row>
    <row r="16" spans="1:10" x14ac:dyDescent="0.2">
      <c r="A16" s="636"/>
      <c r="B16" s="630"/>
      <c r="C16" s="24" t="s">
        <v>44</v>
      </c>
      <c r="D16" s="41" t="s">
        <v>38</v>
      </c>
      <c r="E16" s="42"/>
      <c r="F16" s="31" t="s">
        <v>133</v>
      </c>
      <c r="G16" s="147"/>
      <c r="H16" s="1244">
        <v>1000</v>
      </c>
      <c r="I16" s="1009">
        <f t="shared" si="1"/>
        <v>1000</v>
      </c>
      <c r="J16" s="1009">
        <f t="shared" si="0"/>
        <v>1000</v>
      </c>
    </row>
    <row r="17" spans="1:10" x14ac:dyDescent="0.2">
      <c r="A17" s="636"/>
      <c r="B17" s="630"/>
      <c r="C17" s="24"/>
      <c r="D17" s="41" t="s">
        <v>32</v>
      </c>
      <c r="E17" s="42"/>
      <c r="F17" s="31"/>
      <c r="G17" s="147" t="s">
        <v>181</v>
      </c>
      <c r="H17" s="1244">
        <v>0</v>
      </c>
      <c r="I17" s="1009">
        <f t="shared" si="1"/>
        <v>0</v>
      </c>
      <c r="J17" s="1009">
        <f t="shared" si="0"/>
        <v>0</v>
      </c>
    </row>
    <row r="18" spans="1:10" x14ac:dyDescent="0.2">
      <c r="A18" s="636"/>
      <c r="B18" s="630"/>
      <c r="C18" s="24"/>
      <c r="D18" s="41" t="s">
        <v>54</v>
      </c>
      <c r="E18" s="42"/>
      <c r="F18" s="31" t="s">
        <v>8</v>
      </c>
      <c r="G18" s="147" t="s">
        <v>153</v>
      </c>
      <c r="H18" s="1246">
        <v>0</v>
      </c>
      <c r="I18" s="1279">
        <f t="shared" si="1"/>
        <v>0</v>
      </c>
      <c r="J18" s="1009">
        <f t="shared" si="0"/>
        <v>0</v>
      </c>
    </row>
    <row r="19" spans="1:10" x14ac:dyDescent="0.2">
      <c r="A19" s="636"/>
      <c r="B19" s="630"/>
      <c r="C19" s="24"/>
      <c r="D19" s="41" t="s">
        <v>182</v>
      </c>
      <c r="E19" s="42"/>
      <c r="F19" s="31"/>
      <c r="G19" s="147" t="s">
        <v>335</v>
      </c>
      <c r="H19" s="1244">
        <v>700</v>
      </c>
      <c r="I19" s="1009">
        <v>700</v>
      </c>
      <c r="J19" s="1009">
        <v>700</v>
      </c>
    </row>
    <row r="20" spans="1:10" x14ac:dyDescent="0.2">
      <c r="A20" s="636"/>
      <c r="B20" s="630"/>
      <c r="C20" s="24"/>
      <c r="D20" s="41" t="s">
        <v>167</v>
      </c>
      <c r="E20" s="42"/>
      <c r="F20" s="31"/>
      <c r="G20" s="147" t="s">
        <v>183</v>
      </c>
      <c r="H20" s="1244">
        <v>20</v>
      </c>
      <c r="I20" s="1009">
        <v>20</v>
      </c>
      <c r="J20" s="1009">
        <f t="shared" si="0"/>
        <v>20</v>
      </c>
    </row>
    <row r="21" spans="1:10" x14ac:dyDescent="0.2">
      <c r="A21" s="636"/>
      <c r="B21" s="59"/>
      <c r="C21" s="37"/>
      <c r="D21" s="38" t="s">
        <v>45</v>
      </c>
      <c r="E21" s="39"/>
      <c r="F21" s="43"/>
      <c r="G21" s="151" t="s">
        <v>184</v>
      </c>
      <c r="H21" s="1247">
        <v>12000</v>
      </c>
      <c r="I21" s="1011">
        <v>12000</v>
      </c>
      <c r="J21" s="1011">
        <f t="shared" si="0"/>
        <v>12000</v>
      </c>
    </row>
    <row r="22" spans="1:10" x14ac:dyDescent="0.2">
      <c r="A22" s="636"/>
      <c r="B22" s="631" t="s">
        <v>46</v>
      </c>
      <c r="C22" s="44"/>
      <c r="D22" s="45"/>
      <c r="E22" s="46"/>
      <c r="F22" s="47"/>
      <c r="G22" s="152" t="s">
        <v>189</v>
      </c>
      <c r="H22" s="1248">
        <f>SUM(H24+H30+H41)</f>
        <v>141930</v>
      </c>
      <c r="I22" s="1012">
        <f>SUM(I24+I30+I41)</f>
        <v>146930</v>
      </c>
      <c r="J22" s="1012">
        <f>SUM(J24+J30+J41)</f>
        <v>151930</v>
      </c>
    </row>
    <row r="23" spans="1:10" s="1152" customFormat="1" x14ac:dyDescent="0.2">
      <c r="A23" s="1144"/>
      <c r="B23" s="1145"/>
      <c r="C23" s="1146"/>
      <c r="D23" s="1147"/>
      <c r="E23" s="1148"/>
      <c r="F23" s="1149"/>
      <c r="G23" s="1150"/>
      <c r="H23" s="1249"/>
      <c r="I23" s="1151"/>
      <c r="J23" s="1151"/>
    </row>
    <row r="24" spans="1:10" x14ac:dyDescent="0.2">
      <c r="A24" s="636"/>
      <c r="B24" s="629" t="s">
        <v>47</v>
      </c>
      <c r="C24" s="615"/>
      <c r="D24" s="619"/>
      <c r="E24" s="144"/>
      <c r="F24" s="35" t="s">
        <v>48</v>
      </c>
      <c r="G24" s="150"/>
      <c r="H24" s="1243">
        <f>SUM(H25:H29)</f>
        <v>43680</v>
      </c>
      <c r="I24" s="1008">
        <f t="shared" si="1"/>
        <v>43680</v>
      </c>
      <c r="J24" s="1008">
        <f t="shared" si="0"/>
        <v>43680</v>
      </c>
    </row>
    <row r="25" spans="1:10" x14ac:dyDescent="0.2">
      <c r="A25" s="636"/>
      <c r="B25" s="632"/>
      <c r="C25" s="32" t="s">
        <v>49</v>
      </c>
      <c r="D25" s="51" t="s">
        <v>40</v>
      </c>
      <c r="E25" s="52"/>
      <c r="F25" s="53" t="s">
        <v>50</v>
      </c>
      <c r="G25" s="149" t="s">
        <v>185</v>
      </c>
      <c r="H25" s="1245">
        <v>10000</v>
      </c>
      <c r="I25" s="1010">
        <f t="shared" si="1"/>
        <v>10000</v>
      </c>
      <c r="J25" s="1010">
        <f t="shared" si="0"/>
        <v>10000</v>
      </c>
    </row>
    <row r="26" spans="1:10" x14ac:dyDescent="0.2">
      <c r="A26" s="636"/>
      <c r="B26" s="632"/>
      <c r="C26" s="32"/>
      <c r="D26" s="51"/>
      <c r="E26" s="52"/>
      <c r="F26" s="53"/>
      <c r="G26" s="149" t="s">
        <v>408</v>
      </c>
      <c r="H26" s="1245">
        <v>17280</v>
      </c>
      <c r="I26" s="1010">
        <v>17280</v>
      </c>
      <c r="J26" s="1010">
        <v>17280</v>
      </c>
    </row>
    <row r="27" spans="1:10" x14ac:dyDescent="0.2">
      <c r="A27" s="636"/>
      <c r="B27" s="632"/>
      <c r="C27" s="32" t="s">
        <v>57</v>
      </c>
      <c r="D27" s="51" t="s">
        <v>38</v>
      </c>
      <c r="E27" s="52" t="s">
        <v>205</v>
      </c>
      <c r="F27" s="53"/>
      <c r="G27" s="149" t="s">
        <v>419</v>
      </c>
      <c r="H27" s="1245">
        <v>500</v>
      </c>
      <c r="I27" s="1010">
        <v>500</v>
      </c>
      <c r="J27" s="1010">
        <v>500</v>
      </c>
    </row>
    <row r="28" spans="1:10" x14ac:dyDescent="0.2">
      <c r="A28" s="636"/>
      <c r="B28" s="632"/>
      <c r="C28" s="32" t="s">
        <v>49</v>
      </c>
      <c r="D28" s="54" t="s">
        <v>32</v>
      </c>
      <c r="E28" s="55"/>
      <c r="F28" s="36"/>
      <c r="G28" s="149" t="s">
        <v>186</v>
      </c>
      <c r="H28" s="1245">
        <v>1500</v>
      </c>
      <c r="I28" s="1010">
        <f t="shared" si="1"/>
        <v>1500</v>
      </c>
      <c r="J28" s="1010">
        <f t="shared" si="0"/>
        <v>1500</v>
      </c>
    </row>
    <row r="29" spans="1:10" x14ac:dyDescent="0.2">
      <c r="A29" s="636"/>
      <c r="B29" s="632"/>
      <c r="C29" s="32" t="s">
        <v>49</v>
      </c>
      <c r="D29" s="54" t="s">
        <v>32</v>
      </c>
      <c r="E29" s="55" t="s">
        <v>187</v>
      </c>
      <c r="F29" s="36"/>
      <c r="G29" s="149" t="s">
        <v>407</v>
      </c>
      <c r="H29" s="1245">
        <v>14400</v>
      </c>
      <c r="I29" s="1010">
        <v>14400</v>
      </c>
      <c r="J29" s="1010">
        <v>14400</v>
      </c>
    </row>
    <row r="30" spans="1:10" x14ac:dyDescent="0.2">
      <c r="A30" s="636"/>
      <c r="B30" s="629" t="s">
        <v>51</v>
      </c>
      <c r="C30" s="620"/>
      <c r="D30" s="621"/>
      <c r="E30" s="622"/>
      <c r="F30" s="17" t="s">
        <v>52</v>
      </c>
      <c r="G30" s="150"/>
      <c r="H30" s="1243">
        <f>SUM(H31:H40)</f>
        <v>98100</v>
      </c>
      <c r="I30" s="1243">
        <f>SUM(I31:I40)</f>
        <v>103100</v>
      </c>
      <c r="J30" s="1243">
        <f>SUM(J31:J40)</f>
        <v>108100</v>
      </c>
    </row>
    <row r="31" spans="1:10" x14ac:dyDescent="0.2">
      <c r="A31" s="636"/>
      <c r="B31" s="632"/>
      <c r="C31" s="32" t="s">
        <v>53</v>
      </c>
      <c r="D31" s="51" t="s">
        <v>54</v>
      </c>
      <c r="E31" s="39" t="s">
        <v>187</v>
      </c>
      <c r="F31" s="53" t="s">
        <v>134</v>
      </c>
      <c r="G31" s="149" t="s">
        <v>190</v>
      </c>
      <c r="H31" s="1245">
        <v>4000</v>
      </c>
      <c r="I31" s="1010">
        <f t="shared" si="1"/>
        <v>4000</v>
      </c>
      <c r="J31" s="1010">
        <v>4000</v>
      </c>
    </row>
    <row r="32" spans="1:10" x14ac:dyDescent="0.2">
      <c r="A32" s="636"/>
      <c r="B32" s="632"/>
      <c r="C32" s="50"/>
      <c r="D32" s="54"/>
      <c r="E32" s="34" t="s">
        <v>199</v>
      </c>
      <c r="F32" s="36"/>
      <c r="G32" s="149" t="s">
        <v>192</v>
      </c>
      <c r="H32" s="1245">
        <v>200</v>
      </c>
      <c r="I32" s="1010">
        <f t="shared" si="1"/>
        <v>200</v>
      </c>
      <c r="J32" s="1010">
        <f t="shared" si="0"/>
        <v>200</v>
      </c>
    </row>
    <row r="33" spans="1:10" x14ac:dyDescent="0.2">
      <c r="A33" s="636"/>
      <c r="B33" s="632"/>
      <c r="C33" s="40" t="s">
        <v>55</v>
      </c>
      <c r="D33" s="54"/>
      <c r="E33" s="34" t="s">
        <v>188</v>
      </c>
      <c r="F33" s="56" t="s">
        <v>56</v>
      </c>
      <c r="G33" s="151" t="s">
        <v>193</v>
      </c>
      <c r="H33" s="1245">
        <v>70000</v>
      </c>
      <c r="I33" s="1010">
        <v>75000</v>
      </c>
      <c r="J33" s="1010">
        <v>80000</v>
      </c>
    </row>
    <row r="34" spans="1:10" x14ac:dyDescent="0.2">
      <c r="A34" s="636"/>
      <c r="B34" s="632"/>
      <c r="C34" s="50"/>
      <c r="D34" s="51" t="s">
        <v>38</v>
      </c>
      <c r="E34" s="52" t="s">
        <v>194</v>
      </c>
      <c r="F34" s="57" t="s">
        <v>135</v>
      </c>
      <c r="G34" s="154" t="s">
        <v>195</v>
      </c>
      <c r="H34" s="1244">
        <v>100</v>
      </c>
      <c r="I34" s="1009">
        <v>100</v>
      </c>
      <c r="J34" s="1009">
        <f t="shared" si="0"/>
        <v>100</v>
      </c>
    </row>
    <row r="35" spans="1:10" x14ac:dyDescent="0.2">
      <c r="A35" s="636"/>
      <c r="B35" s="66"/>
      <c r="C35" s="58"/>
      <c r="D35" s="59" t="s">
        <v>38</v>
      </c>
      <c r="E35" s="60" t="s">
        <v>196</v>
      </c>
      <c r="F35" s="61" t="s">
        <v>136</v>
      </c>
      <c r="G35" s="155" t="s">
        <v>197</v>
      </c>
      <c r="H35" s="1244">
        <v>200</v>
      </c>
      <c r="I35" s="1009">
        <f t="shared" si="1"/>
        <v>200</v>
      </c>
      <c r="J35" s="1009">
        <f t="shared" si="0"/>
        <v>200</v>
      </c>
    </row>
    <row r="36" spans="1:10" x14ac:dyDescent="0.2">
      <c r="A36" s="636"/>
      <c r="B36" s="633"/>
      <c r="C36" s="62"/>
      <c r="D36" s="63" t="s">
        <v>38</v>
      </c>
      <c r="E36" s="64" t="s">
        <v>201</v>
      </c>
      <c r="F36" s="65" t="s">
        <v>76</v>
      </c>
      <c r="G36" s="156" t="s">
        <v>198</v>
      </c>
      <c r="H36" s="1245">
        <v>100</v>
      </c>
      <c r="I36" s="1010">
        <f t="shared" si="1"/>
        <v>100</v>
      </c>
      <c r="J36" s="1010">
        <f t="shared" si="0"/>
        <v>100</v>
      </c>
    </row>
    <row r="37" spans="1:10" x14ac:dyDescent="0.2">
      <c r="A37" s="636"/>
      <c r="B37" s="66"/>
      <c r="C37" s="66" t="s">
        <v>57</v>
      </c>
      <c r="D37" s="59" t="s">
        <v>32</v>
      </c>
      <c r="E37" s="60" t="s">
        <v>187</v>
      </c>
      <c r="F37" s="67"/>
      <c r="G37" s="153" t="s">
        <v>343</v>
      </c>
      <c r="H37" s="1242">
        <v>15000</v>
      </c>
      <c r="I37" s="1007">
        <v>15000</v>
      </c>
      <c r="J37" s="1007">
        <f t="shared" si="0"/>
        <v>15000</v>
      </c>
    </row>
    <row r="38" spans="1:10" x14ac:dyDescent="0.2">
      <c r="A38" s="636"/>
      <c r="B38" s="66"/>
      <c r="C38" s="66"/>
      <c r="D38" s="59"/>
      <c r="E38" s="60" t="s">
        <v>199</v>
      </c>
      <c r="F38" s="67"/>
      <c r="G38" s="153" t="s">
        <v>200</v>
      </c>
      <c r="H38" s="1242">
        <v>3000</v>
      </c>
      <c r="I38" s="1007">
        <f t="shared" si="1"/>
        <v>3000</v>
      </c>
      <c r="J38" s="1007">
        <f t="shared" si="0"/>
        <v>3000</v>
      </c>
    </row>
    <row r="39" spans="1:10" x14ac:dyDescent="0.2">
      <c r="A39" s="636"/>
      <c r="B39" s="66"/>
      <c r="C39" s="66"/>
      <c r="D39" s="59"/>
      <c r="E39" s="60" t="s">
        <v>194</v>
      </c>
      <c r="F39" s="67"/>
      <c r="G39" s="153" t="s">
        <v>344</v>
      </c>
      <c r="H39" s="1242">
        <v>1000</v>
      </c>
      <c r="I39" s="1007">
        <f t="shared" si="1"/>
        <v>1000</v>
      </c>
      <c r="J39" s="1007">
        <f t="shared" si="0"/>
        <v>1000</v>
      </c>
    </row>
    <row r="40" spans="1:10" x14ac:dyDescent="0.2">
      <c r="A40" s="636"/>
      <c r="B40" s="119"/>
      <c r="C40" s="119"/>
      <c r="D40" s="120"/>
      <c r="E40" s="121"/>
      <c r="F40" s="122"/>
      <c r="G40" s="157" t="s">
        <v>420</v>
      </c>
      <c r="H40" s="1250">
        <v>4500</v>
      </c>
      <c r="I40" s="1013">
        <v>4500</v>
      </c>
      <c r="J40" s="1013">
        <v>4500</v>
      </c>
    </row>
    <row r="41" spans="1:10" x14ac:dyDescent="0.2">
      <c r="A41" s="636"/>
      <c r="B41" s="634" t="s">
        <v>58</v>
      </c>
      <c r="C41" s="623"/>
      <c r="D41" s="624"/>
      <c r="E41" s="625"/>
      <c r="F41" s="68" t="s">
        <v>59</v>
      </c>
      <c r="G41" s="158"/>
      <c r="H41" s="1243">
        <f>SUM(H42:H42)</f>
        <v>150</v>
      </c>
      <c r="I41" s="1008">
        <v>150</v>
      </c>
      <c r="J41" s="1008">
        <v>150</v>
      </c>
    </row>
    <row r="42" spans="1:10" x14ac:dyDescent="0.2">
      <c r="A42" s="636"/>
      <c r="B42" s="74"/>
      <c r="C42" s="40" t="s">
        <v>60</v>
      </c>
      <c r="D42" s="69"/>
      <c r="E42" s="55"/>
      <c r="F42" s="56" t="s">
        <v>61</v>
      </c>
      <c r="G42" s="149"/>
      <c r="H42" s="1245">
        <v>150</v>
      </c>
      <c r="I42" s="1010">
        <v>150</v>
      </c>
      <c r="J42" s="1010">
        <f t="shared" si="0"/>
        <v>150</v>
      </c>
    </row>
    <row r="43" spans="1:10" x14ac:dyDescent="0.2">
      <c r="A43" s="636"/>
      <c r="B43" s="70" t="s">
        <v>69</v>
      </c>
      <c r="C43" s="71"/>
      <c r="D43" s="72"/>
      <c r="E43" s="73"/>
      <c r="F43" s="15" t="s">
        <v>70</v>
      </c>
      <c r="G43" s="159"/>
      <c r="H43" s="1252">
        <f>SUM(H45:H56)</f>
        <v>72191</v>
      </c>
      <c r="I43" s="1252">
        <f>SUM(I45:I56)</f>
        <v>60191</v>
      </c>
      <c r="J43" s="1252">
        <f>SUM(J45:J56)</f>
        <v>63191</v>
      </c>
    </row>
    <row r="44" spans="1:10" x14ac:dyDescent="0.2">
      <c r="A44" s="636"/>
      <c r="B44" s="629" t="s">
        <v>71</v>
      </c>
      <c r="C44" s="626" t="s">
        <v>72</v>
      </c>
      <c r="D44" s="619"/>
      <c r="E44" s="144"/>
      <c r="F44" s="145" t="s">
        <v>73</v>
      </c>
      <c r="G44" s="160"/>
      <c r="H44" s="1243">
        <f>SUM(H45:H56)</f>
        <v>72191</v>
      </c>
      <c r="I44" s="1017">
        <f>SUM(I45+I46+I47+I48+I49+I50+I51+I52+I54+I55+I56)</f>
        <v>60191</v>
      </c>
      <c r="J44" s="1017">
        <f>SUM(J45+J46+J47+J48+J49+J50+J51+J52+J54+J55+J56)</f>
        <v>60191</v>
      </c>
    </row>
    <row r="45" spans="1:10" x14ac:dyDescent="0.2">
      <c r="A45" s="636"/>
      <c r="B45" s="74"/>
      <c r="C45" s="51"/>
      <c r="D45" s="51" t="s">
        <v>38</v>
      </c>
      <c r="E45" s="52" t="s">
        <v>187</v>
      </c>
      <c r="F45" s="31" t="s">
        <v>137</v>
      </c>
      <c r="G45" s="149"/>
      <c r="H45" s="1244">
        <v>55000</v>
      </c>
      <c r="I45" s="1009">
        <v>55000</v>
      </c>
      <c r="J45" s="1009">
        <v>55000</v>
      </c>
    </row>
    <row r="46" spans="1:10" x14ac:dyDescent="0.2">
      <c r="A46" s="636"/>
      <c r="B46" s="74"/>
      <c r="C46" s="51"/>
      <c r="D46" s="51"/>
      <c r="E46" s="52" t="s">
        <v>199</v>
      </c>
      <c r="F46" s="53" t="s">
        <v>138</v>
      </c>
      <c r="G46" s="149" t="s">
        <v>203</v>
      </c>
      <c r="H46" s="1242">
        <v>1900</v>
      </c>
      <c r="I46" s="1018">
        <v>1900</v>
      </c>
      <c r="J46" s="1018">
        <f t="shared" si="0"/>
        <v>1900</v>
      </c>
    </row>
    <row r="47" spans="1:10" x14ac:dyDescent="0.2">
      <c r="A47" s="636"/>
      <c r="B47" s="74"/>
      <c r="C47" s="51"/>
      <c r="D47" s="51"/>
      <c r="E47" s="52" t="s">
        <v>188</v>
      </c>
      <c r="F47" s="53"/>
      <c r="G47" s="149" t="s">
        <v>204</v>
      </c>
      <c r="H47" s="1242">
        <v>857</v>
      </c>
      <c r="I47" s="1018">
        <f t="shared" si="1"/>
        <v>857</v>
      </c>
      <c r="J47" s="1018">
        <f t="shared" si="0"/>
        <v>857</v>
      </c>
    </row>
    <row r="48" spans="1:10" x14ac:dyDescent="0.2">
      <c r="A48" s="636"/>
      <c r="B48" s="74"/>
      <c r="C48" s="51"/>
      <c r="D48" s="51"/>
      <c r="E48" s="52" t="s">
        <v>205</v>
      </c>
      <c r="F48" s="53"/>
      <c r="G48" s="149" t="s">
        <v>206</v>
      </c>
      <c r="H48" s="1242">
        <v>90</v>
      </c>
      <c r="I48" s="1018">
        <f t="shared" si="1"/>
        <v>90</v>
      </c>
      <c r="J48" s="1018">
        <f t="shared" si="0"/>
        <v>90</v>
      </c>
    </row>
    <row r="49" spans="1:10" x14ac:dyDescent="0.2">
      <c r="A49" s="636"/>
      <c r="B49" s="74"/>
      <c r="C49" s="51"/>
      <c r="D49" s="51"/>
      <c r="E49" s="52" t="s">
        <v>196</v>
      </c>
      <c r="F49" s="53"/>
      <c r="G49" s="149" t="s">
        <v>207</v>
      </c>
      <c r="H49" s="1242">
        <v>640</v>
      </c>
      <c r="I49" s="1018">
        <f t="shared" si="1"/>
        <v>640</v>
      </c>
      <c r="J49" s="1018">
        <f t="shared" si="0"/>
        <v>640</v>
      </c>
    </row>
    <row r="50" spans="1:10" x14ac:dyDescent="0.2">
      <c r="A50" s="636"/>
      <c r="B50" s="74"/>
      <c r="C50" s="74"/>
      <c r="D50" s="48"/>
      <c r="E50" s="49" t="s">
        <v>201</v>
      </c>
      <c r="F50" s="53" t="s">
        <v>74</v>
      </c>
      <c r="G50" s="149" t="s">
        <v>202</v>
      </c>
      <c r="H50" s="1251">
        <v>310</v>
      </c>
      <c r="I50" s="1014">
        <f t="shared" si="1"/>
        <v>310</v>
      </c>
      <c r="J50" s="1014">
        <f t="shared" si="0"/>
        <v>310</v>
      </c>
    </row>
    <row r="51" spans="1:10" x14ac:dyDescent="0.2">
      <c r="A51" s="636"/>
      <c r="B51" s="74"/>
      <c r="C51" s="74"/>
      <c r="D51" s="48"/>
      <c r="E51" s="49" t="s">
        <v>208</v>
      </c>
      <c r="F51" s="53" t="s">
        <v>139</v>
      </c>
      <c r="G51" s="149" t="s">
        <v>209</v>
      </c>
      <c r="H51" s="1242">
        <v>1300</v>
      </c>
      <c r="I51" s="1018">
        <f t="shared" si="1"/>
        <v>1300</v>
      </c>
      <c r="J51" s="1018">
        <f t="shared" si="0"/>
        <v>1300</v>
      </c>
    </row>
    <row r="52" spans="1:10" x14ac:dyDescent="0.2">
      <c r="A52" s="636"/>
      <c r="B52" s="74"/>
      <c r="C52" s="74"/>
      <c r="D52" s="48"/>
      <c r="E52" s="49" t="s">
        <v>106</v>
      </c>
      <c r="F52" s="53"/>
      <c r="G52" s="149" t="s">
        <v>336</v>
      </c>
      <c r="H52" s="1242">
        <v>40</v>
      </c>
      <c r="I52" s="1018">
        <f t="shared" si="1"/>
        <v>40</v>
      </c>
      <c r="J52" s="1018">
        <f t="shared" si="0"/>
        <v>40</v>
      </c>
    </row>
    <row r="53" spans="1:10" x14ac:dyDescent="0.2">
      <c r="A53" s="636"/>
      <c r="B53" s="74"/>
      <c r="C53" s="74"/>
      <c r="D53" s="48"/>
      <c r="E53" s="49" t="s">
        <v>422</v>
      </c>
      <c r="F53" s="53"/>
      <c r="G53" s="149" t="s">
        <v>421</v>
      </c>
      <c r="H53" s="1242">
        <v>3000</v>
      </c>
      <c r="I53" s="1018">
        <v>0</v>
      </c>
      <c r="J53" s="1018">
        <f t="shared" si="0"/>
        <v>3000</v>
      </c>
    </row>
    <row r="54" spans="1:10" x14ac:dyDescent="0.2">
      <c r="A54" s="636"/>
      <c r="B54" s="74"/>
      <c r="C54" s="74"/>
      <c r="D54" s="48"/>
      <c r="E54" s="49" t="s">
        <v>211</v>
      </c>
      <c r="F54" s="53"/>
      <c r="G54" s="149" t="s">
        <v>210</v>
      </c>
      <c r="H54" s="1242">
        <v>9000</v>
      </c>
      <c r="I54" s="1018">
        <v>0</v>
      </c>
      <c r="J54" s="1018">
        <v>0</v>
      </c>
    </row>
    <row r="55" spans="1:10" x14ac:dyDescent="0.2">
      <c r="A55" s="636"/>
      <c r="B55" s="635"/>
      <c r="C55" s="74"/>
      <c r="D55" s="48"/>
      <c r="E55" s="49" t="s">
        <v>376</v>
      </c>
      <c r="F55" s="53"/>
      <c r="G55" s="149" t="s">
        <v>377</v>
      </c>
      <c r="H55" s="1242">
        <v>0</v>
      </c>
      <c r="I55" s="1018">
        <v>0</v>
      </c>
      <c r="J55" s="1018">
        <v>0</v>
      </c>
    </row>
    <row r="56" spans="1:10" x14ac:dyDescent="0.2">
      <c r="A56" s="636"/>
      <c r="B56" s="635"/>
      <c r="C56" s="74" t="s">
        <v>72</v>
      </c>
      <c r="D56" s="48" t="s">
        <v>167</v>
      </c>
      <c r="E56" s="49" t="s">
        <v>201</v>
      </c>
      <c r="F56" s="53"/>
      <c r="G56" s="149" t="s">
        <v>212</v>
      </c>
      <c r="H56" s="1242">
        <v>54</v>
      </c>
      <c r="I56" s="1018">
        <f t="shared" si="1"/>
        <v>54</v>
      </c>
      <c r="J56" s="1018">
        <f t="shared" si="0"/>
        <v>54</v>
      </c>
    </row>
    <row r="57" spans="1:10" x14ac:dyDescent="0.2">
      <c r="A57" s="636"/>
      <c r="B57" s="70"/>
      <c r="C57" s="70"/>
      <c r="D57" s="72"/>
      <c r="E57" s="73"/>
      <c r="F57" s="15" t="s">
        <v>154</v>
      </c>
      <c r="G57" s="161"/>
      <c r="H57" s="1252">
        <f>H58</f>
        <v>8889</v>
      </c>
      <c r="I57" s="1015">
        <f ca="1">+I57</f>
        <v>0</v>
      </c>
      <c r="J57" s="1015">
        <f ca="1">+J57</f>
        <v>0</v>
      </c>
    </row>
    <row r="58" spans="1:10" x14ac:dyDescent="0.2">
      <c r="A58" s="1144"/>
      <c r="B58" s="1215"/>
      <c r="C58" s="1216"/>
      <c r="D58" s="1217"/>
      <c r="E58" s="1218"/>
      <c r="F58" s="1149"/>
      <c r="G58" s="1219" t="s">
        <v>140</v>
      </c>
      <c r="H58" s="1249">
        <v>8889</v>
      </c>
      <c r="I58" s="1220">
        <v>0</v>
      </c>
      <c r="J58" s="1220">
        <v>0</v>
      </c>
    </row>
    <row r="59" spans="1:10" x14ac:dyDescent="0.2">
      <c r="A59" s="636"/>
      <c r="B59" s="75"/>
      <c r="C59" s="74"/>
      <c r="D59" s="48"/>
      <c r="E59" s="49"/>
      <c r="F59" s="53"/>
      <c r="G59" s="153"/>
      <c r="H59" s="1242"/>
      <c r="I59" s="1016">
        <f t="shared" si="1"/>
        <v>0</v>
      </c>
      <c r="J59" s="1016">
        <f t="shared" si="0"/>
        <v>0</v>
      </c>
    </row>
    <row r="60" spans="1:10" x14ac:dyDescent="0.2">
      <c r="A60" s="636"/>
      <c r="B60" s="74"/>
      <c r="C60" s="74"/>
      <c r="D60" s="48"/>
      <c r="E60" s="49"/>
      <c r="F60" s="53"/>
      <c r="G60" s="153"/>
      <c r="H60" s="1242"/>
      <c r="I60" s="1016"/>
      <c r="J60" s="1016"/>
    </row>
    <row r="61" spans="1:10" ht="23.25" customHeight="1" thickBot="1" x14ac:dyDescent="0.25">
      <c r="A61" s="636"/>
      <c r="B61" s="76"/>
      <c r="C61" s="76"/>
      <c r="D61" s="77"/>
      <c r="E61" s="78"/>
      <c r="F61" s="79" t="s">
        <v>75</v>
      </c>
      <c r="G61" s="162"/>
      <c r="H61" s="1253">
        <f>SUM(H7+H22+H43+H57)</f>
        <v>553418</v>
      </c>
      <c r="I61" s="1253">
        <f ca="1">SUM(I7+I22+I43+I57)</f>
        <v>542418</v>
      </c>
      <c r="J61" s="1253">
        <v>541468</v>
      </c>
    </row>
    <row r="62" spans="1:10" x14ac:dyDescent="0.2">
      <c r="H62" s="1019"/>
      <c r="J62" s="729"/>
    </row>
    <row r="63" spans="1:10" x14ac:dyDescent="0.2">
      <c r="H63" s="1019"/>
      <c r="J63" s="729"/>
    </row>
    <row r="64" spans="1:10" x14ac:dyDescent="0.2">
      <c r="H64" s="1019"/>
      <c r="J64" s="729"/>
    </row>
  </sheetData>
  <mergeCells count="5">
    <mergeCell ref="A3:G4"/>
    <mergeCell ref="A1:J1"/>
    <mergeCell ref="H3:H6"/>
    <mergeCell ref="I3:I6"/>
    <mergeCell ref="J3:J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landscape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130" zoomScaleNormal="130" workbookViewId="0">
      <selection activeCell="H10" sqref="H10"/>
    </sheetView>
  </sheetViews>
  <sheetFormatPr defaultRowHeight="12.75" x14ac:dyDescent="0.2"/>
  <cols>
    <col min="1" max="1" width="2.7109375" style="1" customWidth="1"/>
    <col min="2" max="2" width="3.42578125" style="83" customWidth="1"/>
    <col min="3" max="3" width="7.28515625" style="16" customWidth="1"/>
    <col min="4" max="4" width="2.28515625" style="16" customWidth="1"/>
    <col min="5" max="5" width="41.1406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8" width="11.42578125" style="16" customWidth="1"/>
    <col min="19" max="16384" width="9.140625" style="16"/>
  </cols>
  <sheetData>
    <row r="1" spans="1:18" s="82" customFormat="1" ht="23.25" x14ac:dyDescent="0.35">
      <c r="A1" s="1442" t="s">
        <v>255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2"/>
      <c r="R1" s="1442"/>
    </row>
    <row r="2" spans="1:18" ht="13.5" thickBot="1" x14ac:dyDescent="0.25"/>
    <row r="3" spans="1:18" ht="19.5" customHeight="1" thickBot="1" x14ac:dyDescent="0.3">
      <c r="A3" s="1448" t="s">
        <v>378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50"/>
      <c r="L3" s="102"/>
      <c r="M3" s="103"/>
      <c r="N3" s="103"/>
      <c r="O3" s="103"/>
      <c r="P3" s="104"/>
      <c r="Q3" s="1445" t="s">
        <v>412</v>
      </c>
      <c r="R3" s="1445" t="s">
        <v>432</v>
      </c>
    </row>
    <row r="4" spans="1:18" ht="18.75" customHeight="1" x14ac:dyDescent="0.2">
      <c r="A4" s="85"/>
      <c r="B4" s="1458" t="s">
        <v>132</v>
      </c>
      <c r="C4" s="1459"/>
      <c r="D4" s="1459"/>
      <c r="E4" s="1459"/>
      <c r="F4" s="1459"/>
      <c r="G4" s="1459"/>
      <c r="H4" s="1459"/>
      <c r="I4" s="1459"/>
      <c r="J4" s="1459"/>
      <c r="K4" s="1460"/>
      <c r="L4" s="1466" t="s">
        <v>19</v>
      </c>
      <c r="M4" s="1467"/>
      <c r="N4" s="1467"/>
      <c r="O4" s="1467"/>
      <c r="P4" s="1468"/>
      <c r="Q4" s="1464"/>
      <c r="R4" s="1464"/>
    </row>
    <row r="5" spans="1:18" ht="15" x14ac:dyDescent="0.2">
      <c r="A5" s="86"/>
      <c r="B5" s="417" t="s">
        <v>94</v>
      </c>
      <c r="C5" s="418" t="s">
        <v>17</v>
      </c>
      <c r="D5" s="1461" t="s">
        <v>18</v>
      </c>
      <c r="E5" s="1462"/>
      <c r="F5" s="1462"/>
      <c r="G5" s="1462"/>
      <c r="H5" s="1462"/>
      <c r="I5" s="1462"/>
      <c r="J5" s="1462"/>
      <c r="K5" s="1463"/>
      <c r="L5" s="1454"/>
      <c r="M5" s="1455"/>
      <c r="N5" s="1455"/>
      <c r="O5" s="1455"/>
      <c r="P5" s="1456"/>
      <c r="Q5" s="1464"/>
      <c r="R5" s="1464"/>
    </row>
    <row r="6" spans="1:18" ht="15" x14ac:dyDescent="0.2">
      <c r="A6" s="87"/>
      <c r="B6" s="421" t="s">
        <v>95</v>
      </c>
      <c r="C6" s="422" t="s">
        <v>93</v>
      </c>
      <c r="D6" s="189"/>
      <c r="E6" s="190" t="s">
        <v>11</v>
      </c>
      <c r="F6" s="1392">
        <v>610</v>
      </c>
      <c r="G6" s="1394">
        <v>620</v>
      </c>
      <c r="H6" s="1392">
        <v>630</v>
      </c>
      <c r="I6" s="1394">
        <v>640</v>
      </c>
      <c r="J6" s="1453">
        <v>650</v>
      </c>
      <c r="K6" s="1453" t="s">
        <v>9</v>
      </c>
      <c r="L6" s="1457">
        <v>711</v>
      </c>
      <c r="M6" s="1394">
        <v>714</v>
      </c>
      <c r="N6" s="1394">
        <v>716</v>
      </c>
      <c r="O6" s="1394">
        <v>717</v>
      </c>
      <c r="P6" s="1469" t="s">
        <v>9</v>
      </c>
      <c r="Q6" s="1464"/>
      <c r="R6" s="1464"/>
    </row>
    <row r="7" spans="1:18" ht="15.75" thickBot="1" x14ac:dyDescent="0.25">
      <c r="A7" s="88"/>
      <c r="B7" s="423"/>
      <c r="C7" s="424"/>
      <c r="D7" s="192"/>
      <c r="E7" s="193"/>
      <c r="F7" s="1393"/>
      <c r="G7" s="1395"/>
      <c r="H7" s="1393"/>
      <c r="I7" s="1395"/>
      <c r="J7" s="1395"/>
      <c r="K7" s="1395"/>
      <c r="L7" s="1452"/>
      <c r="M7" s="1395"/>
      <c r="N7" s="1395"/>
      <c r="O7" s="1395"/>
      <c r="P7" s="1444"/>
      <c r="Q7" s="1465"/>
      <c r="R7" s="1465"/>
    </row>
    <row r="8" spans="1:18" ht="17.25" thickTop="1" thickBot="1" x14ac:dyDescent="0.3">
      <c r="A8" s="89"/>
      <c r="B8" s="425" t="s">
        <v>254</v>
      </c>
      <c r="C8" s="426"/>
      <c r="D8" s="427"/>
      <c r="E8" s="443"/>
      <c r="F8" s="444">
        <f>SUM(F9:F12)</f>
        <v>0</v>
      </c>
      <c r="G8" s="444">
        <f>SUM(G9:G12)</f>
        <v>0</v>
      </c>
      <c r="H8" s="868">
        <f>+H9</f>
        <v>2300</v>
      </c>
      <c r="I8" s="868">
        <f>SUM(I9:I12)</f>
        <v>0</v>
      </c>
      <c r="J8" s="868">
        <f>SUM(J9:J12)</f>
        <v>0</v>
      </c>
      <c r="K8" s="868">
        <f>+K9</f>
        <v>2300</v>
      </c>
      <c r="L8" s="869"/>
      <c r="M8" s="868"/>
      <c r="N8" s="868"/>
      <c r="O8" s="870"/>
      <c r="P8" s="871"/>
      <c r="Q8" s="868">
        <f>SUM(Q10:Q12)</f>
        <v>2300</v>
      </c>
      <c r="R8" s="868">
        <f>SUM(R10:R12)</f>
        <v>2300</v>
      </c>
    </row>
    <row r="9" spans="1:18" ht="16.5" thickTop="1" x14ac:dyDescent="0.25">
      <c r="A9" s="90"/>
      <c r="B9" s="401"/>
      <c r="C9" s="402" t="s">
        <v>250</v>
      </c>
      <c r="D9" s="194" t="s">
        <v>105</v>
      </c>
      <c r="E9" s="445"/>
      <c r="F9" s="195">
        <f>SUM(F10:F12)</f>
        <v>0</v>
      </c>
      <c r="G9" s="195">
        <f>SUM(G10:G12)</f>
        <v>0</v>
      </c>
      <c r="H9" s="872">
        <f>SUM(H10:H12)</f>
        <v>2300</v>
      </c>
      <c r="I9" s="872">
        <f>SUM(I10:I12)</f>
        <v>0</v>
      </c>
      <c r="J9" s="873">
        <f>SUM(J10:J12)</f>
        <v>0</v>
      </c>
      <c r="K9" s="1263">
        <f>SUM(H9:J9)</f>
        <v>2300</v>
      </c>
      <c r="L9" s="874"/>
      <c r="M9" s="873"/>
      <c r="N9" s="873"/>
      <c r="O9" s="873"/>
      <c r="P9" s="875"/>
      <c r="Q9" s="876">
        <f>SUM(Q10:Q12)</f>
        <v>2300</v>
      </c>
      <c r="R9" s="876">
        <f>SUM(R10:R12)</f>
        <v>2300</v>
      </c>
    </row>
    <row r="10" spans="1:18" ht="15.75" x14ac:dyDescent="0.25">
      <c r="A10" s="90"/>
      <c r="B10" s="401"/>
      <c r="C10" s="446"/>
      <c r="D10" s="198" t="s">
        <v>13</v>
      </c>
      <c r="E10" s="406" t="s">
        <v>253</v>
      </c>
      <c r="F10" s="200"/>
      <c r="G10" s="201"/>
      <c r="H10" s="525">
        <v>300</v>
      </c>
      <c r="I10" s="877"/>
      <c r="J10" s="433"/>
      <c r="K10" s="878">
        <f>SUM(H10:J10)</f>
        <v>300</v>
      </c>
      <c r="L10" s="432"/>
      <c r="M10" s="433"/>
      <c r="N10" s="433"/>
      <c r="O10" s="433"/>
      <c r="P10" s="526"/>
      <c r="Q10" s="558">
        <v>300</v>
      </c>
      <c r="R10" s="558">
        <v>300</v>
      </c>
    </row>
    <row r="11" spans="1:18" ht="15.75" x14ac:dyDescent="0.25">
      <c r="A11" s="90"/>
      <c r="B11" s="401"/>
      <c r="C11" s="446"/>
      <c r="D11" s="198" t="s">
        <v>14</v>
      </c>
      <c r="E11" s="406" t="s">
        <v>113</v>
      </c>
      <c r="F11" s="200"/>
      <c r="G11" s="201"/>
      <c r="H11" s="525">
        <v>1000</v>
      </c>
      <c r="I11" s="877"/>
      <c r="J11" s="433"/>
      <c r="K11" s="878">
        <v>1000</v>
      </c>
      <c r="L11" s="432"/>
      <c r="M11" s="433"/>
      <c r="N11" s="433"/>
      <c r="O11" s="433"/>
      <c r="P11" s="526"/>
      <c r="Q11" s="558">
        <v>1000</v>
      </c>
      <c r="R11" s="558">
        <v>1000</v>
      </c>
    </row>
    <row r="12" spans="1:18" ht="16.5" thickBot="1" x14ac:dyDescent="0.3">
      <c r="A12" s="99"/>
      <c r="B12" s="447"/>
      <c r="C12" s="448"/>
      <c r="D12" s="449" t="s">
        <v>15</v>
      </c>
      <c r="E12" s="450" t="s">
        <v>68</v>
      </c>
      <c r="F12" s="451"/>
      <c r="G12" s="452"/>
      <c r="H12" s="530">
        <v>1000</v>
      </c>
      <c r="I12" s="879"/>
      <c r="J12" s="442"/>
      <c r="K12" s="880">
        <v>1000</v>
      </c>
      <c r="L12" s="441"/>
      <c r="M12" s="442"/>
      <c r="N12" s="442"/>
      <c r="O12" s="442"/>
      <c r="P12" s="531"/>
      <c r="Q12" s="881">
        <v>1000</v>
      </c>
      <c r="R12" s="881">
        <v>1000</v>
      </c>
    </row>
    <row r="13" spans="1:18" ht="15" x14ac:dyDescent="0.2">
      <c r="A13" s="95"/>
      <c r="B13" s="9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</sheetData>
  <mergeCells count="19">
    <mergeCell ref="M6:M7"/>
    <mergeCell ref="L4:P4"/>
    <mergeCell ref="P6:P7"/>
    <mergeCell ref="A1:R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R3:R7"/>
    <mergeCell ref="Q3:Q7"/>
    <mergeCell ref="N6:N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opLeftCell="A19" zoomScale="85" zoomScaleNormal="85" zoomScaleSheetLayoutView="100" workbookViewId="0">
      <selection activeCell="O16" sqref="O16"/>
    </sheetView>
  </sheetViews>
  <sheetFormatPr defaultRowHeight="12.75" x14ac:dyDescent="0.2"/>
  <cols>
    <col min="1" max="1" width="3.85546875" style="1" customWidth="1"/>
    <col min="2" max="2" width="5.5703125" style="83" customWidth="1"/>
    <col min="3" max="3" width="7.28515625" style="16" customWidth="1"/>
    <col min="4" max="4" width="2.7109375" style="16" customWidth="1"/>
    <col min="5" max="5" width="40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2" width="11.42578125" style="16" customWidth="1"/>
    <col min="13" max="13" width="9.140625" style="16"/>
    <col min="14" max="14" width="10.5703125" style="16" bestFit="1" customWidth="1"/>
    <col min="15" max="15" width="32" style="16" customWidth="1"/>
    <col min="16" max="16384" width="9.140625" style="16"/>
  </cols>
  <sheetData>
    <row r="1" spans="1:14" ht="23.25" x14ac:dyDescent="0.35">
      <c r="A1" s="1470" t="s">
        <v>256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</row>
    <row r="2" spans="1:14" ht="8.25" customHeight="1" thickBot="1" x14ac:dyDescent="0.25">
      <c r="A2" s="903"/>
      <c r="C2" s="904"/>
      <c r="D2" s="905"/>
      <c r="E2" s="905"/>
      <c r="F2" s="905"/>
      <c r="G2" s="905"/>
      <c r="H2" s="905"/>
      <c r="I2" s="905"/>
      <c r="J2" s="905"/>
      <c r="K2" s="905"/>
      <c r="L2" s="905"/>
    </row>
    <row r="3" spans="1:14" ht="13.5" customHeight="1" thickBot="1" x14ac:dyDescent="0.25">
      <c r="A3" s="1474" t="s">
        <v>378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1" t="s">
        <v>433</v>
      </c>
      <c r="L3" s="1471" t="s">
        <v>432</v>
      </c>
    </row>
    <row r="4" spans="1:14" ht="18.75" customHeight="1" x14ac:dyDescent="0.25">
      <c r="A4" s="906"/>
      <c r="B4" s="907"/>
      <c r="C4" s="908"/>
      <c r="D4" s="909"/>
      <c r="E4" s="910"/>
      <c r="F4" s="1476" t="s">
        <v>132</v>
      </c>
      <c r="G4" s="1477"/>
      <c r="H4" s="1477"/>
      <c r="I4" s="1477"/>
      <c r="J4" s="1477"/>
      <c r="K4" s="1472"/>
      <c r="L4" s="1472"/>
    </row>
    <row r="5" spans="1:14" x14ac:dyDescent="0.2">
      <c r="A5" s="911"/>
      <c r="B5" s="912" t="s">
        <v>94</v>
      </c>
      <c r="C5" s="913" t="s">
        <v>17</v>
      </c>
      <c r="D5" s="1486" t="s">
        <v>18</v>
      </c>
      <c r="E5" s="1487"/>
      <c r="F5" s="1487"/>
      <c r="G5" s="1487"/>
      <c r="H5" s="1487"/>
      <c r="I5" s="1487"/>
      <c r="J5" s="1487"/>
      <c r="K5" s="1472"/>
      <c r="L5" s="1472"/>
    </row>
    <row r="6" spans="1:14" x14ac:dyDescent="0.2">
      <c r="A6" s="906"/>
      <c r="B6" s="914" t="s">
        <v>95</v>
      </c>
      <c r="C6" s="914" t="s">
        <v>93</v>
      </c>
      <c r="D6" s="909"/>
      <c r="E6" s="910" t="s">
        <v>11</v>
      </c>
      <c r="F6" s="1478">
        <v>610</v>
      </c>
      <c r="G6" s="1480">
        <v>620</v>
      </c>
      <c r="H6" s="1480">
        <v>630</v>
      </c>
      <c r="I6" s="1484">
        <v>640</v>
      </c>
      <c r="J6" s="1482" t="s">
        <v>9</v>
      </c>
      <c r="K6" s="1472"/>
      <c r="L6" s="1472"/>
    </row>
    <row r="7" spans="1:14" ht="13.5" thickBot="1" x14ac:dyDescent="0.25">
      <c r="A7" s="915"/>
      <c r="C7" s="915"/>
      <c r="D7" s="916"/>
      <c r="E7" s="917"/>
      <c r="F7" s="1479"/>
      <c r="G7" s="1481"/>
      <c r="H7" s="1481"/>
      <c r="I7" s="1485"/>
      <c r="J7" s="1483"/>
      <c r="K7" s="1473"/>
      <c r="L7" s="1473"/>
    </row>
    <row r="8" spans="1:14" ht="15.75" thickTop="1" x14ac:dyDescent="0.2">
      <c r="A8" s="918"/>
      <c r="B8" s="919"/>
      <c r="C8" s="920" t="s">
        <v>256</v>
      </c>
      <c r="D8" s="921"/>
      <c r="E8" s="922"/>
      <c r="F8" s="923">
        <f>SUM(F9+F20+F38+F42+F51)</f>
        <v>189100</v>
      </c>
      <c r="G8" s="923">
        <f>SUM(G9+G20+G38+G42+G51)</f>
        <v>0</v>
      </c>
      <c r="H8" s="923">
        <f>SUM(H9+H20+H38+H42+H51)</f>
        <v>17090</v>
      </c>
      <c r="I8" s="923">
        <f>SUM(I9+I20+I38+I42+I51)</f>
        <v>0</v>
      </c>
      <c r="J8" s="1295">
        <f>SUM(J9+J20+J38+J42+J51)</f>
        <v>206190</v>
      </c>
      <c r="K8" s="1301">
        <f t="shared" ref="K8:L8" si="0">SUM(K9+K20+K38+K42+K51)</f>
        <v>206190</v>
      </c>
      <c r="L8" s="1301">
        <f t="shared" si="0"/>
        <v>206190</v>
      </c>
    </row>
    <row r="9" spans="1:14" ht="15" x14ac:dyDescent="0.25">
      <c r="A9" s="924"/>
      <c r="B9" s="925">
        <v>1</v>
      </c>
      <c r="C9" s="926" t="s">
        <v>123</v>
      </c>
      <c r="D9" s="927"/>
      <c r="E9" s="927"/>
      <c r="F9" s="928">
        <f>SUM(F10)</f>
        <v>73100</v>
      </c>
      <c r="G9" s="928">
        <f>SUM(G10)</f>
        <v>0</v>
      </c>
      <c r="H9" s="928">
        <f>SUM(H10)</f>
        <v>1730</v>
      </c>
      <c r="I9" s="928">
        <f>SUM(I10)</f>
        <v>0</v>
      </c>
      <c r="J9" s="1296">
        <f>J10</f>
        <v>74830</v>
      </c>
      <c r="K9" s="1302">
        <f t="shared" ref="K9:L9" si="1">K10</f>
        <v>74830</v>
      </c>
      <c r="L9" s="1302">
        <f t="shared" si="1"/>
        <v>74830</v>
      </c>
      <c r="M9" s="84"/>
    </row>
    <row r="10" spans="1:14" ht="15" x14ac:dyDescent="0.25">
      <c r="A10" s="924"/>
      <c r="B10" s="929"/>
      <c r="C10" s="930" t="s">
        <v>257</v>
      </c>
      <c r="D10" s="931" t="s">
        <v>114</v>
      </c>
      <c r="E10" s="932"/>
      <c r="F10" s="933">
        <f>SUM(F11:F19)</f>
        <v>73100</v>
      </c>
      <c r="G10" s="933">
        <f>SUM(G11:G19)</f>
        <v>0</v>
      </c>
      <c r="H10" s="933">
        <f>SUM(H11:H19)</f>
        <v>1730</v>
      </c>
      <c r="I10" s="933">
        <f>SUM(I11:I19)</f>
        <v>0</v>
      </c>
      <c r="J10" s="1297">
        <f>SUM(J11:J19)</f>
        <v>74830</v>
      </c>
      <c r="K10" s="1303">
        <f t="shared" ref="K10:L10" si="2">SUM(K11:K19)</f>
        <v>74830</v>
      </c>
      <c r="L10" s="1303">
        <f t="shared" si="2"/>
        <v>74830</v>
      </c>
      <c r="M10" s="84"/>
    </row>
    <row r="11" spans="1:14" ht="15" x14ac:dyDescent="0.25">
      <c r="A11" s="918"/>
      <c r="B11" s="929"/>
      <c r="C11" s="934"/>
      <c r="D11" s="935"/>
      <c r="E11" s="936" t="s">
        <v>237</v>
      </c>
      <c r="F11" s="937">
        <v>73100</v>
      </c>
      <c r="G11" s="937"/>
      <c r="H11" s="938"/>
      <c r="I11" s="939"/>
      <c r="J11" s="1298">
        <v>73100</v>
      </c>
      <c r="K11" s="1304">
        <v>73100</v>
      </c>
      <c r="L11" s="1304">
        <v>73100</v>
      </c>
      <c r="M11" s="84"/>
    </row>
    <row r="12" spans="1:14" ht="15" x14ac:dyDescent="0.25">
      <c r="A12" s="924"/>
      <c r="B12" s="929"/>
      <c r="C12" s="934"/>
      <c r="D12" s="935"/>
      <c r="E12" s="936" t="s">
        <v>261</v>
      </c>
      <c r="F12" s="939"/>
      <c r="G12" s="939"/>
      <c r="H12" s="940">
        <v>500</v>
      </c>
      <c r="I12" s="939"/>
      <c r="J12" s="1298">
        <v>500</v>
      </c>
      <c r="K12" s="1304">
        <v>500</v>
      </c>
      <c r="L12" s="1304">
        <f t="shared" ref="L12:L52" si="3">+J12</f>
        <v>500</v>
      </c>
      <c r="M12" s="84"/>
    </row>
    <row r="13" spans="1:14" ht="15" x14ac:dyDescent="0.25">
      <c r="A13" s="924"/>
      <c r="B13" s="929"/>
      <c r="C13" s="934"/>
      <c r="D13" s="935"/>
      <c r="E13" s="936" t="s">
        <v>259</v>
      </c>
      <c r="F13" s="937"/>
      <c r="G13" s="937"/>
      <c r="H13" s="940">
        <v>160</v>
      </c>
      <c r="I13" s="937"/>
      <c r="J13" s="1298">
        <f t="shared" ref="J13:J35" si="4">SUM(F13:I13)</f>
        <v>160</v>
      </c>
      <c r="K13" s="1304">
        <f t="shared" ref="K13:K52" si="5">+J13</f>
        <v>160</v>
      </c>
      <c r="L13" s="1304">
        <f t="shared" si="3"/>
        <v>160</v>
      </c>
      <c r="M13" s="84"/>
    </row>
    <row r="14" spans="1:14" ht="15" x14ac:dyDescent="0.25">
      <c r="A14" s="924"/>
      <c r="B14" s="929"/>
      <c r="C14" s="934"/>
      <c r="D14" s="935"/>
      <c r="E14" s="936" t="s">
        <v>260</v>
      </c>
      <c r="F14" s="937"/>
      <c r="G14" s="937"/>
      <c r="H14" s="940">
        <v>20</v>
      </c>
      <c r="I14" s="937"/>
      <c r="J14" s="1298">
        <v>20</v>
      </c>
      <c r="K14" s="1304">
        <f t="shared" si="5"/>
        <v>20</v>
      </c>
      <c r="L14" s="1304">
        <f t="shared" si="3"/>
        <v>20</v>
      </c>
      <c r="M14" s="84"/>
    </row>
    <row r="15" spans="1:14" ht="15" x14ac:dyDescent="0.25">
      <c r="A15" s="918"/>
      <c r="B15" s="929"/>
      <c r="C15" s="934"/>
      <c r="D15" s="935"/>
      <c r="E15" s="936" t="s">
        <v>262</v>
      </c>
      <c r="F15" s="937"/>
      <c r="G15" s="937"/>
      <c r="H15" s="940">
        <v>500</v>
      </c>
      <c r="I15" s="937"/>
      <c r="J15" s="1298">
        <v>500</v>
      </c>
      <c r="K15" s="1304">
        <v>500</v>
      </c>
      <c r="L15" s="1304">
        <v>500</v>
      </c>
      <c r="M15" s="84"/>
    </row>
    <row r="16" spans="1:14" ht="15" x14ac:dyDescent="0.25">
      <c r="A16" s="924"/>
      <c r="B16" s="929"/>
      <c r="C16" s="934"/>
      <c r="D16" s="935"/>
      <c r="E16" s="936" t="s">
        <v>439</v>
      </c>
      <c r="F16" s="937"/>
      <c r="G16" s="937"/>
      <c r="H16" s="940">
        <v>200</v>
      </c>
      <c r="I16" s="937"/>
      <c r="J16" s="1298">
        <f t="shared" si="4"/>
        <v>200</v>
      </c>
      <c r="K16" s="1304">
        <v>200</v>
      </c>
      <c r="L16" s="1304">
        <v>200</v>
      </c>
      <c r="M16" s="84"/>
      <c r="N16" s="731"/>
    </row>
    <row r="17" spans="1:15" ht="15" x14ac:dyDescent="0.25">
      <c r="A17" s="924"/>
      <c r="B17" s="929"/>
      <c r="C17" s="934"/>
      <c r="D17" s="935"/>
      <c r="E17" s="936" t="s">
        <v>339</v>
      </c>
      <c r="F17" s="937"/>
      <c r="G17" s="937"/>
      <c r="H17" s="940">
        <v>150</v>
      </c>
      <c r="I17" s="937"/>
      <c r="J17" s="1298">
        <v>150</v>
      </c>
      <c r="K17" s="1304">
        <v>150</v>
      </c>
      <c r="L17" s="1304">
        <f t="shared" si="3"/>
        <v>150</v>
      </c>
      <c r="M17" s="84"/>
    </row>
    <row r="18" spans="1:15" ht="15" x14ac:dyDescent="0.25">
      <c r="A18" s="918"/>
      <c r="B18" s="929"/>
      <c r="C18" s="934"/>
      <c r="D18" s="935"/>
      <c r="E18" s="936" t="s">
        <v>265</v>
      </c>
      <c r="F18" s="937"/>
      <c r="G18" s="937"/>
      <c r="H18" s="940">
        <v>100</v>
      </c>
      <c r="I18" s="937"/>
      <c r="J18" s="1298">
        <v>100</v>
      </c>
      <c r="K18" s="1304">
        <f t="shared" si="5"/>
        <v>100</v>
      </c>
      <c r="L18" s="1304">
        <f t="shared" si="3"/>
        <v>100</v>
      </c>
      <c r="M18" s="84"/>
    </row>
    <row r="19" spans="1:15" ht="15" x14ac:dyDescent="0.25">
      <c r="A19" s="924"/>
      <c r="B19" s="929"/>
      <c r="C19" s="934"/>
      <c r="D19" s="935"/>
      <c r="E19" s="936" t="s">
        <v>263</v>
      </c>
      <c r="F19" s="937"/>
      <c r="G19" s="937"/>
      <c r="H19" s="940">
        <v>100</v>
      </c>
      <c r="I19" s="937"/>
      <c r="J19" s="1298">
        <f t="shared" si="4"/>
        <v>100</v>
      </c>
      <c r="K19" s="1304">
        <f t="shared" si="5"/>
        <v>100</v>
      </c>
      <c r="L19" s="1304">
        <f t="shared" si="3"/>
        <v>100</v>
      </c>
      <c r="M19" s="84"/>
    </row>
    <row r="20" spans="1:15" ht="15" x14ac:dyDescent="0.25">
      <c r="A20" s="924"/>
      <c r="B20" s="925">
        <v>2</v>
      </c>
      <c r="C20" s="926" t="s">
        <v>124</v>
      </c>
      <c r="D20" s="927"/>
      <c r="E20" s="927"/>
      <c r="F20" s="928">
        <f>SUM(F21)</f>
        <v>79000</v>
      </c>
      <c r="G20" s="928">
        <f>SUM(G21)</f>
        <v>0</v>
      </c>
      <c r="H20" s="928">
        <f>SUM(H21)</f>
        <v>11500</v>
      </c>
      <c r="I20" s="928">
        <f>SUM(I21)</f>
        <v>0</v>
      </c>
      <c r="J20" s="1296">
        <f t="shared" si="4"/>
        <v>90500</v>
      </c>
      <c r="K20" s="1302">
        <f t="shared" si="5"/>
        <v>90500</v>
      </c>
      <c r="L20" s="1302">
        <f t="shared" si="3"/>
        <v>90500</v>
      </c>
      <c r="M20" s="84"/>
    </row>
    <row r="21" spans="1:15" ht="15" x14ac:dyDescent="0.25">
      <c r="A21" s="918"/>
      <c r="B21" s="929"/>
      <c r="C21" s="930" t="s">
        <v>266</v>
      </c>
      <c r="D21" s="931" t="s">
        <v>115</v>
      </c>
      <c r="E21" s="932"/>
      <c r="F21" s="933">
        <f>SUM(F22:F36)</f>
        <v>79000</v>
      </c>
      <c r="G21" s="933">
        <f>SUM(G22:G36)</f>
        <v>0</v>
      </c>
      <c r="H21" s="933">
        <f>SUM(H22:H36)</f>
        <v>11500</v>
      </c>
      <c r="I21" s="933">
        <f>SUM(I22:I36)</f>
        <v>0</v>
      </c>
      <c r="J21" s="1297">
        <f t="shared" si="4"/>
        <v>90500</v>
      </c>
      <c r="K21" s="1305">
        <f>K22+K23+K24+K25+K26+K27+K28+K29+K30+K31+K32+K33+K34+K35+K36</f>
        <v>87200</v>
      </c>
      <c r="L21" s="1305">
        <f>+K21</f>
        <v>87200</v>
      </c>
      <c r="M21" s="84"/>
    </row>
    <row r="22" spans="1:15" ht="15" x14ac:dyDescent="0.25">
      <c r="A22" s="924"/>
      <c r="B22" s="929"/>
      <c r="C22" s="934"/>
      <c r="D22" s="935"/>
      <c r="E22" s="936" t="s">
        <v>237</v>
      </c>
      <c r="F22" s="937">
        <v>79000</v>
      </c>
      <c r="G22" s="937"/>
      <c r="H22" s="938"/>
      <c r="I22" s="939"/>
      <c r="J22" s="1298">
        <v>79000</v>
      </c>
      <c r="K22" s="1304">
        <v>79000</v>
      </c>
      <c r="L22" s="1304">
        <v>79000</v>
      </c>
      <c r="M22" s="84"/>
    </row>
    <row r="23" spans="1:15" ht="15" x14ac:dyDescent="0.25">
      <c r="A23" s="924"/>
      <c r="B23" s="929"/>
      <c r="C23" s="934"/>
      <c r="D23" s="935"/>
      <c r="E23" s="936" t="s">
        <v>403</v>
      </c>
      <c r="F23" s="939"/>
      <c r="G23" s="939"/>
      <c r="H23" s="940">
        <v>5200</v>
      </c>
      <c r="I23" s="939"/>
      <c r="J23" s="1298">
        <v>5200</v>
      </c>
      <c r="K23" s="1304">
        <v>5200</v>
      </c>
      <c r="L23" s="1304">
        <v>5200</v>
      </c>
      <c r="M23" s="84"/>
    </row>
    <row r="24" spans="1:15" ht="15" x14ac:dyDescent="0.25">
      <c r="A24" s="918"/>
      <c r="B24" s="929"/>
      <c r="C24" s="934"/>
      <c r="D24" s="935"/>
      <c r="E24" s="936" t="s">
        <v>404</v>
      </c>
      <c r="F24" s="939"/>
      <c r="G24" s="939"/>
      <c r="H24" s="940">
        <v>1500</v>
      </c>
      <c r="I24" s="939"/>
      <c r="J24" s="1298">
        <v>1500</v>
      </c>
      <c r="K24" s="1304">
        <f t="shared" si="5"/>
        <v>1500</v>
      </c>
      <c r="L24" s="1304">
        <f t="shared" si="3"/>
        <v>1500</v>
      </c>
      <c r="M24" s="84"/>
    </row>
    <row r="25" spans="1:15" ht="15" x14ac:dyDescent="0.25">
      <c r="A25" s="924"/>
      <c r="B25" s="929"/>
      <c r="C25" s="934"/>
      <c r="D25" s="935"/>
      <c r="E25" s="936" t="s">
        <v>258</v>
      </c>
      <c r="F25" s="939"/>
      <c r="G25" s="939"/>
      <c r="H25" s="940">
        <v>200</v>
      </c>
      <c r="I25" s="939"/>
      <c r="J25" s="1298">
        <v>200</v>
      </c>
      <c r="K25" s="1304">
        <f t="shared" si="5"/>
        <v>200</v>
      </c>
      <c r="L25" s="1304">
        <f t="shared" si="3"/>
        <v>200</v>
      </c>
      <c r="M25" s="84"/>
    </row>
    <row r="26" spans="1:15" ht="15" x14ac:dyDescent="0.25">
      <c r="A26" s="924"/>
      <c r="B26" s="929"/>
      <c r="C26" s="934"/>
      <c r="D26" s="935"/>
      <c r="E26" s="936" t="s">
        <v>259</v>
      </c>
      <c r="F26" s="939"/>
      <c r="G26" s="939"/>
      <c r="H26" s="940">
        <v>80</v>
      </c>
      <c r="I26" s="939"/>
      <c r="J26" s="1298">
        <f t="shared" si="4"/>
        <v>80</v>
      </c>
      <c r="K26" s="1304">
        <f t="shared" si="5"/>
        <v>80</v>
      </c>
      <c r="L26" s="1304">
        <f t="shared" si="3"/>
        <v>80</v>
      </c>
      <c r="M26" s="84"/>
    </row>
    <row r="27" spans="1:15" ht="15" x14ac:dyDescent="0.25">
      <c r="A27" s="918"/>
      <c r="B27" s="929"/>
      <c r="C27" s="934"/>
      <c r="D27" s="935"/>
      <c r="E27" s="936" t="s">
        <v>260</v>
      </c>
      <c r="F27" s="937"/>
      <c r="G27" s="937"/>
      <c r="H27" s="940">
        <v>20</v>
      </c>
      <c r="I27" s="937"/>
      <c r="J27" s="1298">
        <v>20</v>
      </c>
      <c r="K27" s="1304">
        <f t="shared" si="5"/>
        <v>20</v>
      </c>
      <c r="L27" s="1304">
        <f t="shared" si="3"/>
        <v>20</v>
      </c>
      <c r="M27" s="84"/>
    </row>
    <row r="28" spans="1:15" ht="15" x14ac:dyDescent="0.25">
      <c r="A28" s="924"/>
      <c r="B28" s="929"/>
      <c r="C28" s="934"/>
      <c r="D28" s="935"/>
      <c r="E28" s="936" t="s">
        <v>223</v>
      </c>
      <c r="F28" s="937"/>
      <c r="G28" s="937"/>
      <c r="H28" s="940">
        <v>200</v>
      </c>
      <c r="I28" s="937"/>
      <c r="J28" s="1298">
        <f t="shared" si="4"/>
        <v>200</v>
      </c>
      <c r="K28" s="1304">
        <f t="shared" si="5"/>
        <v>200</v>
      </c>
      <c r="L28" s="1304">
        <f t="shared" si="3"/>
        <v>200</v>
      </c>
      <c r="M28" s="84"/>
    </row>
    <row r="29" spans="1:15" ht="15" x14ac:dyDescent="0.25">
      <c r="A29" s="924"/>
      <c r="B29" s="929"/>
      <c r="C29" s="934"/>
      <c r="D29" s="935"/>
      <c r="E29" s="936" t="s">
        <v>261</v>
      </c>
      <c r="F29" s="937"/>
      <c r="G29" s="937"/>
      <c r="H29" s="940">
        <v>150</v>
      </c>
      <c r="I29" s="937"/>
      <c r="J29" s="1298">
        <f t="shared" si="4"/>
        <v>150</v>
      </c>
      <c r="K29" s="1304">
        <f t="shared" si="5"/>
        <v>150</v>
      </c>
      <c r="L29" s="1304">
        <f t="shared" si="3"/>
        <v>150</v>
      </c>
      <c r="M29" s="84"/>
    </row>
    <row r="30" spans="1:15" ht="15" x14ac:dyDescent="0.25">
      <c r="A30" s="918"/>
      <c r="B30" s="929"/>
      <c r="C30" s="934"/>
      <c r="D30" s="935"/>
      <c r="E30" s="936" t="s">
        <v>262</v>
      </c>
      <c r="F30" s="937"/>
      <c r="G30" s="937"/>
      <c r="H30" s="940">
        <v>800</v>
      </c>
      <c r="I30" s="937"/>
      <c r="J30" s="1298">
        <v>500</v>
      </c>
      <c r="K30" s="1304">
        <v>500</v>
      </c>
      <c r="L30" s="1304">
        <v>500</v>
      </c>
      <c r="M30" s="84"/>
    </row>
    <row r="31" spans="1:15" ht="15" x14ac:dyDescent="0.25">
      <c r="A31" s="924"/>
      <c r="B31" s="929"/>
      <c r="C31" s="934"/>
      <c r="D31" s="935"/>
      <c r="E31" s="936" t="s">
        <v>263</v>
      </c>
      <c r="F31" s="937"/>
      <c r="G31" s="937"/>
      <c r="H31" s="940">
        <v>50</v>
      </c>
      <c r="I31" s="937"/>
      <c r="J31" s="1298">
        <v>50</v>
      </c>
      <c r="K31" s="1304">
        <v>50</v>
      </c>
      <c r="L31" s="1304">
        <f t="shared" si="3"/>
        <v>50</v>
      </c>
      <c r="M31" s="84"/>
      <c r="O31" s="905"/>
    </row>
    <row r="32" spans="1:15" ht="15" x14ac:dyDescent="0.25">
      <c r="A32" s="924"/>
      <c r="B32" s="929"/>
      <c r="C32" s="934"/>
      <c r="D32" s="935"/>
      <c r="E32" s="936" t="s">
        <v>264</v>
      </c>
      <c r="F32" s="937"/>
      <c r="G32" s="937"/>
      <c r="H32" s="940">
        <v>100</v>
      </c>
      <c r="I32" s="937"/>
      <c r="J32" s="1298">
        <v>100</v>
      </c>
      <c r="K32" s="1304">
        <f t="shared" si="5"/>
        <v>100</v>
      </c>
      <c r="L32" s="1304">
        <f t="shared" si="3"/>
        <v>100</v>
      </c>
      <c r="M32" s="84"/>
    </row>
    <row r="33" spans="1:13" ht="15" x14ac:dyDescent="0.25">
      <c r="A33" s="918"/>
      <c r="B33" s="929"/>
      <c r="C33" s="934"/>
      <c r="D33" s="935"/>
      <c r="E33" s="936" t="s">
        <v>446</v>
      </c>
      <c r="F33" s="937"/>
      <c r="G33" s="937"/>
      <c r="H33" s="940">
        <v>3000</v>
      </c>
      <c r="I33" s="937"/>
      <c r="J33" s="1298">
        <v>3000</v>
      </c>
      <c r="K33" s="1304">
        <v>0</v>
      </c>
      <c r="L33" s="1304">
        <v>0</v>
      </c>
      <c r="M33" s="84"/>
    </row>
    <row r="34" spans="1:13" ht="15" x14ac:dyDescent="0.25">
      <c r="A34" s="924"/>
      <c r="B34" s="929"/>
      <c r="C34" s="934"/>
      <c r="D34" s="935"/>
      <c r="E34" s="936" t="s">
        <v>379</v>
      </c>
      <c r="F34" s="937"/>
      <c r="G34" s="937"/>
      <c r="H34" s="940">
        <v>50</v>
      </c>
      <c r="I34" s="937"/>
      <c r="J34" s="1298">
        <f t="shared" si="4"/>
        <v>50</v>
      </c>
      <c r="K34" s="1304">
        <f t="shared" si="5"/>
        <v>50</v>
      </c>
      <c r="L34" s="1304">
        <f t="shared" si="3"/>
        <v>50</v>
      </c>
      <c r="M34" s="84"/>
    </row>
    <row r="35" spans="1:13" ht="15" x14ac:dyDescent="0.25">
      <c r="A35" s="924"/>
      <c r="B35" s="929"/>
      <c r="C35" s="934"/>
      <c r="D35" s="935"/>
      <c r="E35" s="936" t="s">
        <v>339</v>
      </c>
      <c r="F35" s="937"/>
      <c r="G35" s="937"/>
      <c r="H35" s="940">
        <v>50</v>
      </c>
      <c r="I35" s="937"/>
      <c r="J35" s="1298">
        <f t="shared" si="4"/>
        <v>50</v>
      </c>
      <c r="K35" s="1304">
        <f t="shared" si="5"/>
        <v>50</v>
      </c>
      <c r="L35" s="1304">
        <f t="shared" si="3"/>
        <v>50</v>
      </c>
      <c r="M35" s="84"/>
    </row>
    <row r="36" spans="1:13" ht="13.15" customHeight="1" x14ac:dyDescent="0.25">
      <c r="A36" s="918"/>
      <c r="B36" s="929"/>
      <c r="C36" s="934"/>
      <c r="D36" s="935"/>
      <c r="E36" s="936" t="s">
        <v>265</v>
      </c>
      <c r="F36" s="937"/>
      <c r="G36" s="937"/>
      <c r="H36" s="940">
        <v>100</v>
      </c>
      <c r="I36" s="937"/>
      <c r="J36" s="1298">
        <v>100</v>
      </c>
      <c r="K36" s="1304">
        <f t="shared" si="5"/>
        <v>100</v>
      </c>
      <c r="L36" s="1304">
        <f t="shared" si="3"/>
        <v>100</v>
      </c>
      <c r="M36" s="84"/>
    </row>
    <row r="37" spans="1:13" ht="15" hidden="1" x14ac:dyDescent="0.25">
      <c r="A37" s="924"/>
      <c r="B37" s="929"/>
      <c r="C37" s="934"/>
      <c r="D37" s="935"/>
      <c r="E37" s="936"/>
      <c r="F37" s="937"/>
      <c r="G37" s="937"/>
      <c r="H37" s="940"/>
      <c r="I37" s="937"/>
      <c r="J37" s="1298"/>
      <c r="K37" s="1306">
        <f t="shared" si="5"/>
        <v>0</v>
      </c>
      <c r="L37" s="1306">
        <f t="shared" si="3"/>
        <v>0</v>
      </c>
      <c r="M37" s="84"/>
    </row>
    <row r="38" spans="1:13" ht="15" x14ac:dyDescent="0.25">
      <c r="A38" s="924"/>
      <c r="B38" s="925">
        <v>3</v>
      </c>
      <c r="C38" s="926" t="s">
        <v>125</v>
      </c>
      <c r="D38" s="927"/>
      <c r="E38" s="927"/>
      <c r="F38" s="928">
        <f>SUM(F39)</f>
        <v>13000</v>
      </c>
      <c r="G38" s="928">
        <f>SUM(G39)</f>
        <v>0</v>
      </c>
      <c r="H38" s="928">
        <f>SUM(H39)</f>
        <v>0</v>
      </c>
      <c r="I38" s="928">
        <f>SUM(I39)</f>
        <v>0</v>
      </c>
      <c r="J38" s="1296">
        <f>SUM(F38:I38)</f>
        <v>13000</v>
      </c>
      <c r="K38" s="1302">
        <f t="shared" si="5"/>
        <v>13000</v>
      </c>
      <c r="L38" s="1302">
        <f t="shared" si="3"/>
        <v>13000</v>
      </c>
      <c r="M38" s="84"/>
    </row>
    <row r="39" spans="1:13" ht="15" x14ac:dyDescent="0.25">
      <c r="A39" s="918"/>
      <c r="B39" s="941"/>
      <c r="C39" s="930" t="s">
        <v>268</v>
      </c>
      <c r="D39" s="942"/>
      <c r="E39" s="932" t="s">
        <v>116</v>
      </c>
      <c r="F39" s="943">
        <f>SUM(F40:F40)</f>
        <v>13000</v>
      </c>
      <c r="G39" s="943">
        <f>SUM(G40:G40)</f>
        <v>0</v>
      </c>
      <c r="H39" s="933">
        <f>SUM(H40:H40)</f>
        <v>0</v>
      </c>
      <c r="I39" s="943">
        <f>SUM(I40:I40)</f>
        <v>0</v>
      </c>
      <c r="J39" s="1299">
        <f>SUM(F39:I39)</f>
        <v>13000</v>
      </c>
      <c r="K39" s="1307">
        <f>+J39</f>
        <v>13000</v>
      </c>
      <c r="L39" s="1307">
        <f>+K39</f>
        <v>13000</v>
      </c>
      <c r="M39" s="84"/>
    </row>
    <row r="40" spans="1:13" ht="15" x14ac:dyDescent="0.25">
      <c r="A40" s="924"/>
      <c r="B40" s="929"/>
      <c r="C40" s="934"/>
      <c r="D40" s="935"/>
      <c r="E40" s="936" t="s">
        <v>103</v>
      </c>
      <c r="F40" s="937">
        <v>13000</v>
      </c>
      <c r="G40" s="937"/>
      <c r="H40" s="938"/>
      <c r="I40" s="937"/>
      <c r="J40" s="1298">
        <f>SUM(F40:I40)</f>
        <v>13000</v>
      </c>
      <c r="K40" s="1304">
        <v>13000</v>
      </c>
      <c r="L40" s="1304">
        <v>13000</v>
      </c>
      <c r="M40" s="84"/>
    </row>
    <row r="41" spans="1:13" ht="0.6" customHeight="1" x14ac:dyDescent="0.25">
      <c r="A41" s="924"/>
      <c r="B41" s="929"/>
      <c r="C41" s="934"/>
      <c r="D41" s="935"/>
      <c r="E41" s="936"/>
      <c r="F41" s="937"/>
      <c r="G41" s="937"/>
      <c r="H41" s="940"/>
      <c r="I41" s="937"/>
      <c r="J41" s="1298"/>
      <c r="K41" s="1306">
        <f t="shared" si="5"/>
        <v>0</v>
      </c>
      <c r="L41" s="1306">
        <f t="shared" si="3"/>
        <v>0</v>
      </c>
      <c r="M41" s="84"/>
    </row>
    <row r="42" spans="1:13" ht="15" x14ac:dyDescent="0.25">
      <c r="A42" s="918"/>
      <c r="B42" s="925">
        <v>4</v>
      </c>
      <c r="C42" s="926" t="s">
        <v>121</v>
      </c>
      <c r="D42" s="927"/>
      <c r="E42" s="927"/>
      <c r="F42" s="928">
        <f>SUM(F43)</f>
        <v>24000</v>
      </c>
      <c r="G42" s="928">
        <f>SUM(G43)</f>
        <v>0</v>
      </c>
      <c r="H42" s="928">
        <f>SUM(H43)</f>
        <v>1560</v>
      </c>
      <c r="I42" s="928">
        <f>SUM(I43)</f>
        <v>0</v>
      </c>
      <c r="J42" s="1296">
        <f t="shared" ref="J42:J50" si="6">SUM(F42:I42)</f>
        <v>25560</v>
      </c>
      <c r="K42" s="1302">
        <f t="shared" si="5"/>
        <v>25560</v>
      </c>
      <c r="L42" s="1302">
        <f t="shared" si="3"/>
        <v>25560</v>
      </c>
      <c r="M42" s="84"/>
    </row>
    <row r="43" spans="1:13" ht="15" x14ac:dyDescent="0.25">
      <c r="A43" s="924"/>
      <c r="B43" s="929"/>
      <c r="C43" s="930" t="s">
        <v>269</v>
      </c>
      <c r="D43" s="942"/>
      <c r="E43" s="932" t="s">
        <v>122</v>
      </c>
      <c r="F43" s="943">
        <f>SUM(F44:F50)</f>
        <v>24000</v>
      </c>
      <c r="G43" s="943">
        <f>SUM(G44:G50)</f>
        <v>0</v>
      </c>
      <c r="H43" s="933">
        <f>SUM(H44:H50)</f>
        <v>1560</v>
      </c>
      <c r="I43" s="943">
        <f>SUM(I44:I50)</f>
        <v>0</v>
      </c>
      <c r="J43" s="1299">
        <f t="shared" si="6"/>
        <v>25560</v>
      </c>
      <c r="K43" s="1307">
        <f>+J43</f>
        <v>25560</v>
      </c>
      <c r="L43" s="1307">
        <f>+K43</f>
        <v>25560</v>
      </c>
      <c r="M43" s="84"/>
    </row>
    <row r="44" spans="1:13" ht="15" x14ac:dyDescent="0.25">
      <c r="A44" s="924"/>
      <c r="B44" s="929"/>
      <c r="C44" s="934"/>
      <c r="D44" s="935"/>
      <c r="E44" s="936" t="s">
        <v>237</v>
      </c>
      <c r="F44" s="937">
        <v>24000</v>
      </c>
      <c r="G44" s="937"/>
      <c r="H44" s="938"/>
      <c r="I44" s="937"/>
      <c r="J44" s="1298">
        <f t="shared" si="6"/>
        <v>24000</v>
      </c>
      <c r="K44" s="1304">
        <v>24000</v>
      </c>
      <c r="L44" s="1304">
        <v>24000</v>
      </c>
      <c r="M44" s="453"/>
    </row>
    <row r="45" spans="1:13" ht="15" x14ac:dyDescent="0.25">
      <c r="A45" s="924"/>
      <c r="B45" s="929"/>
      <c r="C45" s="934"/>
      <c r="D45" s="935"/>
      <c r="E45" s="936" t="s">
        <v>263</v>
      </c>
      <c r="F45" s="939"/>
      <c r="G45" s="939"/>
      <c r="H45" s="940">
        <v>100</v>
      </c>
      <c r="I45" s="937"/>
      <c r="J45" s="1298">
        <v>100</v>
      </c>
      <c r="K45" s="1304">
        <f t="shared" si="5"/>
        <v>100</v>
      </c>
      <c r="L45" s="1304">
        <f t="shared" si="3"/>
        <v>100</v>
      </c>
      <c r="M45" s="84"/>
    </row>
    <row r="46" spans="1:13" ht="15" x14ac:dyDescent="0.25">
      <c r="A46" s="924"/>
      <c r="B46" s="929"/>
      <c r="C46" s="934"/>
      <c r="D46" s="935"/>
      <c r="E46" s="936" t="s">
        <v>260</v>
      </c>
      <c r="F46" s="937"/>
      <c r="G46" s="937"/>
      <c r="H46" s="940">
        <v>20</v>
      </c>
      <c r="I46" s="937"/>
      <c r="J46" s="1298">
        <v>20</v>
      </c>
      <c r="K46" s="1304">
        <f t="shared" si="5"/>
        <v>20</v>
      </c>
      <c r="L46" s="1304">
        <f t="shared" si="3"/>
        <v>20</v>
      </c>
      <c r="M46" s="84"/>
    </row>
    <row r="47" spans="1:13" ht="15" x14ac:dyDescent="0.25">
      <c r="A47" s="918"/>
      <c r="B47" s="929"/>
      <c r="C47" s="934"/>
      <c r="D47" s="935"/>
      <c r="E47" s="936" t="s">
        <v>271</v>
      </c>
      <c r="F47" s="937"/>
      <c r="G47" s="937"/>
      <c r="H47" s="940">
        <v>40</v>
      </c>
      <c r="I47" s="937"/>
      <c r="J47" s="1298">
        <f t="shared" si="6"/>
        <v>40</v>
      </c>
      <c r="K47" s="1304">
        <f t="shared" si="5"/>
        <v>40</v>
      </c>
      <c r="L47" s="1304">
        <f t="shared" si="3"/>
        <v>40</v>
      </c>
      <c r="M47" s="84"/>
    </row>
    <row r="48" spans="1:13" ht="15" x14ac:dyDescent="0.25">
      <c r="A48" s="944"/>
      <c r="B48" s="929"/>
      <c r="C48" s="934"/>
      <c r="D48" s="935"/>
      <c r="E48" s="936" t="s">
        <v>380</v>
      </c>
      <c r="F48" s="937"/>
      <c r="G48" s="937"/>
      <c r="H48" s="940">
        <v>300</v>
      </c>
      <c r="I48" s="937"/>
      <c r="J48" s="1298">
        <f t="shared" si="6"/>
        <v>300</v>
      </c>
      <c r="K48" s="1304">
        <f t="shared" si="5"/>
        <v>300</v>
      </c>
      <c r="L48" s="1304">
        <f t="shared" si="3"/>
        <v>300</v>
      </c>
      <c r="M48" s="84"/>
    </row>
    <row r="49" spans="1:13" ht="15" x14ac:dyDescent="0.25">
      <c r="A49" s="924"/>
      <c r="B49" s="929"/>
      <c r="C49" s="934"/>
      <c r="D49" s="935"/>
      <c r="E49" s="936" t="s">
        <v>439</v>
      </c>
      <c r="F49" s="937"/>
      <c r="G49" s="937"/>
      <c r="H49" s="940">
        <v>1000</v>
      </c>
      <c r="I49" s="937"/>
      <c r="J49" s="1298">
        <v>1000</v>
      </c>
      <c r="K49" s="1304">
        <v>1000</v>
      </c>
      <c r="L49" s="1304">
        <v>1000</v>
      </c>
      <c r="M49" s="84"/>
    </row>
    <row r="50" spans="1:13" ht="15" x14ac:dyDescent="0.25">
      <c r="A50" s="924"/>
      <c r="B50" s="929"/>
      <c r="C50" s="934"/>
      <c r="D50" s="935"/>
      <c r="E50" s="936" t="s">
        <v>272</v>
      </c>
      <c r="F50" s="937"/>
      <c r="G50" s="937"/>
      <c r="H50" s="940">
        <v>100</v>
      </c>
      <c r="I50" s="937"/>
      <c r="J50" s="1298">
        <f t="shared" si="6"/>
        <v>100</v>
      </c>
      <c r="K50" s="1304">
        <f t="shared" si="5"/>
        <v>100</v>
      </c>
      <c r="L50" s="1304">
        <f t="shared" si="3"/>
        <v>100</v>
      </c>
      <c r="M50" s="84"/>
    </row>
    <row r="51" spans="1:13" ht="15" x14ac:dyDescent="0.25">
      <c r="A51" s="918"/>
      <c r="B51" s="945">
        <v>5</v>
      </c>
      <c r="C51" s="945" t="s">
        <v>266</v>
      </c>
      <c r="D51" s="946"/>
      <c r="E51" s="947" t="s">
        <v>273</v>
      </c>
      <c r="F51" s="948">
        <f>SUM(F52:F53)</f>
        <v>0</v>
      </c>
      <c r="G51" s="948">
        <f>SUM(G52:G53)</f>
        <v>0</v>
      </c>
      <c r="H51" s="948">
        <f>SUM(H52:H53)</f>
        <v>2300</v>
      </c>
      <c r="I51" s="948">
        <f>SUM(I52:I53)</f>
        <v>0</v>
      </c>
      <c r="J51" s="1300">
        <f>SUM(J52:J53)</f>
        <v>2300</v>
      </c>
      <c r="K51" s="1308">
        <f>SUM(K52+K53)</f>
        <v>2300</v>
      </c>
      <c r="L51" s="1308">
        <f>SUM(L52+L53)</f>
        <v>2300</v>
      </c>
      <c r="M51" s="84"/>
    </row>
    <row r="52" spans="1:13" ht="15" x14ac:dyDescent="0.25">
      <c r="A52" s="924"/>
      <c r="B52" s="929"/>
      <c r="C52" s="934"/>
      <c r="D52" s="935"/>
      <c r="E52" s="936" t="s">
        <v>274</v>
      </c>
      <c r="F52" s="937"/>
      <c r="G52" s="937"/>
      <c r="H52" s="940">
        <v>300</v>
      </c>
      <c r="I52" s="937"/>
      <c r="J52" s="1298">
        <v>300</v>
      </c>
      <c r="K52" s="1304">
        <f t="shared" si="5"/>
        <v>300</v>
      </c>
      <c r="L52" s="1304">
        <f t="shared" si="3"/>
        <v>300</v>
      </c>
      <c r="M52" s="84"/>
    </row>
    <row r="53" spans="1:13" ht="15.75" thickBot="1" x14ac:dyDescent="0.3">
      <c r="A53" s="924"/>
      <c r="B53" s="929"/>
      <c r="C53" s="934"/>
      <c r="D53" s="935"/>
      <c r="E53" s="936" t="s">
        <v>275</v>
      </c>
      <c r="F53" s="937"/>
      <c r="G53" s="937"/>
      <c r="H53" s="940">
        <v>2000</v>
      </c>
      <c r="I53" s="937"/>
      <c r="J53" s="1298">
        <v>2000</v>
      </c>
      <c r="K53" s="1309">
        <v>2000</v>
      </c>
      <c r="L53" s="1309">
        <v>2000</v>
      </c>
      <c r="M53" s="84"/>
    </row>
    <row r="54" spans="1:13" x14ac:dyDescent="0.2">
      <c r="A54" s="16"/>
      <c r="B54" s="16"/>
    </row>
  </sheetData>
  <mergeCells count="11">
    <mergeCell ref="A1:L1"/>
    <mergeCell ref="L3:L7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5" zoomScaleNormal="85" workbookViewId="0">
      <selection activeCell="K26" sqref="K26"/>
    </sheetView>
  </sheetViews>
  <sheetFormatPr defaultRowHeight="12.75" x14ac:dyDescent="0.2"/>
  <cols>
    <col min="1" max="1" width="3.5703125" style="1" customWidth="1"/>
    <col min="2" max="2" width="3.42578125" style="83" customWidth="1"/>
    <col min="3" max="3" width="7.28515625" style="16" customWidth="1"/>
    <col min="4" max="4" width="2.28515625" style="16" customWidth="1"/>
    <col min="5" max="5" width="37.85546875" style="16" customWidth="1"/>
    <col min="6" max="6" width="16.28515625" style="16" customWidth="1"/>
    <col min="7" max="7" width="16.28515625" style="16" hidden="1" customWidth="1"/>
    <col min="8" max="8" width="16.28515625" style="16" customWidth="1"/>
    <col min="9" max="10" width="16.28515625" style="16" hidden="1" customWidth="1"/>
    <col min="11" max="11" width="16.28515625" style="16" customWidth="1"/>
    <col min="12" max="12" width="16.28515625" style="381" customWidth="1"/>
    <col min="13" max="13" width="16.28515625" style="16" customWidth="1"/>
    <col min="14" max="16" width="9.140625" style="16"/>
    <col min="17" max="17" width="9.140625" style="16" customWidth="1"/>
    <col min="18" max="16384" width="9.140625" style="16"/>
  </cols>
  <sheetData>
    <row r="1" spans="1:17" ht="23.25" x14ac:dyDescent="0.2">
      <c r="A1" s="1488" t="s">
        <v>152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</row>
    <row r="2" spans="1:17" ht="9.75" customHeight="1" thickBot="1" x14ac:dyDescent="0.25"/>
    <row r="3" spans="1:17" ht="29.25" customHeight="1" thickBot="1" x14ac:dyDescent="0.3">
      <c r="A3" s="1448" t="s">
        <v>378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50"/>
      <c r="L3" s="1497" t="s">
        <v>412</v>
      </c>
      <c r="M3" s="1445" t="s">
        <v>432</v>
      </c>
    </row>
    <row r="4" spans="1:17" ht="18.75" customHeight="1" x14ac:dyDescent="0.2">
      <c r="A4" s="85"/>
      <c r="B4" s="1458" t="s">
        <v>132</v>
      </c>
      <c r="C4" s="1459"/>
      <c r="D4" s="1459"/>
      <c r="E4" s="1459"/>
      <c r="F4" s="1459"/>
      <c r="G4" s="1459"/>
      <c r="H4" s="1459"/>
      <c r="I4" s="1459"/>
      <c r="J4" s="1459"/>
      <c r="K4" s="1460"/>
      <c r="L4" s="1498"/>
      <c r="M4" s="1464"/>
    </row>
    <row r="5" spans="1:17" ht="12.75" customHeight="1" thickBot="1" x14ac:dyDescent="0.25">
      <c r="A5" s="86"/>
      <c r="B5" s="417" t="s">
        <v>94</v>
      </c>
      <c r="C5" s="418" t="s">
        <v>17</v>
      </c>
      <c r="D5" s="1492" t="s">
        <v>18</v>
      </c>
      <c r="E5" s="1493"/>
      <c r="F5" s="1493"/>
      <c r="G5" s="1493"/>
      <c r="H5" s="1493"/>
      <c r="I5" s="1493"/>
      <c r="J5" s="1493"/>
      <c r="K5" s="1494"/>
      <c r="L5" s="1498"/>
      <c r="M5" s="1464"/>
    </row>
    <row r="6" spans="1:17" ht="15" x14ac:dyDescent="0.2">
      <c r="A6" s="85"/>
      <c r="B6" s="454" t="s">
        <v>95</v>
      </c>
      <c r="C6" s="455" t="s">
        <v>93</v>
      </c>
      <c r="D6" s="140"/>
      <c r="E6" s="456" t="s">
        <v>11</v>
      </c>
      <c r="F6" s="1489">
        <v>610</v>
      </c>
      <c r="G6" s="1490">
        <v>620</v>
      </c>
      <c r="H6" s="1490">
        <v>630</v>
      </c>
      <c r="I6" s="1490">
        <v>640</v>
      </c>
      <c r="J6" s="1491">
        <v>650</v>
      </c>
      <c r="K6" s="1495" t="s">
        <v>9</v>
      </c>
      <c r="L6" s="1498"/>
      <c r="M6" s="1464"/>
    </row>
    <row r="7" spans="1:17" ht="15.75" thickBot="1" x14ac:dyDescent="0.25">
      <c r="A7" s="114"/>
      <c r="B7" s="423"/>
      <c r="C7" s="424"/>
      <c r="D7" s="192"/>
      <c r="E7" s="193"/>
      <c r="F7" s="1393"/>
      <c r="G7" s="1395"/>
      <c r="H7" s="1395"/>
      <c r="I7" s="1395"/>
      <c r="J7" s="1389"/>
      <c r="K7" s="1496"/>
      <c r="L7" s="1499"/>
      <c r="M7" s="1465"/>
    </row>
    <row r="8" spans="1:17" ht="17.25" thickTop="1" thickBot="1" x14ac:dyDescent="0.25">
      <c r="A8" s="89"/>
      <c r="B8" s="457" t="s">
        <v>277</v>
      </c>
      <c r="C8" s="458"/>
      <c r="D8" s="459"/>
      <c r="E8" s="460"/>
      <c r="F8" s="759">
        <f>+F9+F16+F20</f>
        <v>3500</v>
      </c>
      <c r="G8" s="760">
        <f>SUM(G9+G16)</f>
        <v>0</v>
      </c>
      <c r="H8" s="760">
        <f>+H9+H16+H20</f>
        <v>15600</v>
      </c>
      <c r="I8" s="760">
        <f>SUM(I9+I16)</f>
        <v>0</v>
      </c>
      <c r="J8" s="760">
        <f>SUM(J9+J16)</f>
        <v>0</v>
      </c>
      <c r="K8" s="761">
        <f>+K9+K16+K20</f>
        <v>18900</v>
      </c>
      <c r="L8" s="762">
        <f>SUM(L9+L16+L20)</f>
        <v>18500</v>
      </c>
      <c r="M8" s="763">
        <f>SUM(M9+M16+M20)</f>
        <v>18500</v>
      </c>
      <c r="N8" s="18"/>
    </row>
    <row r="9" spans="1:17" s="127" customFormat="1" ht="16.5" thickTop="1" x14ac:dyDescent="0.25">
      <c r="A9" s="643"/>
      <c r="B9" s="642"/>
      <c r="C9" s="461" t="s">
        <v>276</v>
      </c>
      <c r="D9" s="461"/>
      <c r="E9" s="462" t="s">
        <v>117</v>
      </c>
      <c r="F9" s="764">
        <f>F10</f>
        <v>1000</v>
      </c>
      <c r="G9" s="765">
        <f>SUM(G10:G13)</f>
        <v>0</v>
      </c>
      <c r="H9" s="765">
        <f>SUM(H10:H15)</f>
        <v>6700</v>
      </c>
      <c r="I9" s="765">
        <f>SUM(I10:I13)</f>
        <v>0</v>
      </c>
      <c r="J9" s="765">
        <f>SUM(J10:J13)</f>
        <v>0</v>
      </c>
      <c r="K9" s="766">
        <f>SUM(K10+K11+K12+K13+K14)</f>
        <v>7500</v>
      </c>
      <c r="L9" s="767">
        <f>SUM(L10:L15)</f>
        <v>7600</v>
      </c>
      <c r="M9" s="768">
        <f>SUM(M10:M15)</f>
        <v>7600</v>
      </c>
    </row>
    <row r="10" spans="1:17" ht="15" x14ac:dyDescent="0.2">
      <c r="A10" s="91"/>
      <c r="B10" s="141"/>
      <c r="C10" s="446"/>
      <c r="D10" s="198"/>
      <c r="E10" s="93" t="s">
        <v>237</v>
      </c>
      <c r="F10" s="769">
        <v>1000</v>
      </c>
      <c r="G10" s="770"/>
      <c r="H10" s="771">
        <v>0</v>
      </c>
      <c r="I10" s="770"/>
      <c r="J10" s="770"/>
      <c r="K10" s="772">
        <f t="shared" ref="K10:K18" si="0">SUM(F10:J10)</f>
        <v>1000</v>
      </c>
      <c r="L10" s="773">
        <v>1000</v>
      </c>
      <c r="M10" s="774">
        <v>1000</v>
      </c>
      <c r="N10" s="127"/>
    </row>
    <row r="11" spans="1:17" ht="15" x14ac:dyDescent="0.2">
      <c r="A11" s="131"/>
      <c r="B11" s="141"/>
      <c r="C11" s="463"/>
      <c r="D11" s="197"/>
      <c r="E11" s="464" t="s">
        <v>405</v>
      </c>
      <c r="F11" s="769"/>
      <c r="G11" s="770"/>
      <c r="H11" s="771">
        <v>4300</v>
      </c>
      <c r="I11" s="770"/>
      <c r="J11" s="770"/>
      <c r="K11" s="772">
        <f t="shared" si="0"/>
        <v>4300</v>
      </c>
      <c r="L11" s="773">
        <v>4300</v>
      </c>
      <c r="M11" s="774">
        <v>4300</v>
      </c>
      <c r="N11" s="127"/>
    </row>
    <row r="12" spans="1:17" ht="15" x14ac:dyDescent="0.2">
      <c r="A12" s="91"/>
      <c r="B12" s="141"/>
      <c r="C12" s="463"/>
      <c r="D12" s="197"/>
      <c r="E12" s="465" t="s">
        <v>278</v>
      </c>
      <c r="F12" s="769"/>
      <c r="G12" s="770"/>
      <c r="H12" s="771">
        <v>1400</v>
      </c>
      <c r="I12" s="770"/>
      <c r="J12" s="770"/>
      <c r="K12" s="772">
        <f t="shared" si="0"/>
        <v>1400</v>
      </c>
      <c r="L12" s="775">
        <v>1400</v>
      </c>
      <c r="M12" s="776">
        <v>1400</v>
      </c>
    </row>
    <row r="13" spans="1:17" ht="15" x14ac:dyDescent="0.2">
      <c r="A13" s="91"/>
      <c r="B13" s="141"/>
      <c r="C13" s="463"/>
      <c r="D13" s="197"/>
      <c r="E13" s="465" t="s">
        <v>279</v>
      </c>
      <c r="F13" s="769"/>
      <c r="G13" s="770"/>
      <c r="H13" s="771">
        <v>300</v>
      </c>
      <c r="I13" s="770"/>
      <c r="J13" s="770"/>
      <c r="K13" s="772">
        <v>300</v>
      </c>
      <c r="L13" s="775">
        <v>300</v>
      </c>
      <c r="M13" s="776">
        <v>300</v>
      </c>
    </row>
    <row r="14" spans="1:17" ht="15" x14ac:dyDescent="0.2">
      <c r="A14" s="91"/>
      <c r="B14" s="141"/>
      <c r="C14" s="463"/>
      <c r="D14" s="197"/>
      <c r="E14" s="465" t="s">
        <v>264</v>
      </c>
      <c r="F14" s="769"/>
      <c r="G14" s="770"/>
      <c r="H14" s="771">
        <v>500</v>
      </c>
      <c r="I14" s="770"/>
      <c r="J14" s="770"/>
      <c r="K14" s="772">
        <v>500</v>
      </c>
      <c r="L14" s="775">
        <v>500</v>
      </c>
      <c r="M14" s="776">
        <v>500</v>
      </c>
    </row>
    <row r="15" spans="1:17" ht="15" x14ac:dyDescent="0.2">
      <c r="A15" s="91"/>
      <c r="B15" s="141"/>
      <c r="C15" s="446"/>
      <c r="D15" s="198"/>
      <c r="E15" s="410" t="s">
        <v>272</v>
      </c>
      <c r="F15" s="769"/>
      <c r="G15" s="770"/>
      <c r="H15" s="771">
        <v>200</v>
      </c>
      <c r="I15" s="770"/>
      <c r="J15" s="770"/>
      <c r="K15" s="772">
        <v>200</v>
      </c>
      <c r="L15" s="775">
        <v>100</v>
      </c>
      <c r="M15" s="776">
        <v>100</v>
      </c>
    </row>
    <row r="16" spans="1:17" ht="15" x14ac:dyDescent="0.2">
      <c r="A16" s="131"/>
      <c r="B16" s="397"/>
      <c r="C16" s="398" t="s">
        <v>0</v>
      </c>
      <c r="D16" s="399"/>
      <c r="E16" s="400"/>
      <c r="F16" s="777">
        <f>SUM(F17)</f>
        <v>700</v>
      </c>
      <c r="G16" s="778">
        <f>SUM(G17)</f>
        <v>0</v>
      </c>
      <c r="H16" s="778">
        <f>SUM(H17)</f>
        <v>500</v>
      </c>
      <c r="I16" s="778">
        <f>SUM(I17)</f>
        <v>0</v>
      </c>
      <c r="J16" s="778">
        <f>SUM(J17)</f>
        <v>0</v>
      </c>
      <c r="K16" s="779">
        <f t="shared" si="0"/>
        <v>1200</v>
      </c>
      <c r="L16" s="780">
        <f>L17</f>
        <v>1200</v>
      </c>
      <c r="M16" s="781">
        <v>1200</v>
      </c>
      <c r="Q16" s="731"/>
    </row>
    <row r="17" spans="1:13" ht="15.75" x14ac:dyDescent="0.25">
      <c r="A17" s="643"/>
      <c r="B17" s="642"/>
      <c r="C17" s="402" t="s">
        <v>238</v>
      </c>
      <c r="D17" s="466" t="s">
        <v>126</v>
      </c>
      <c r="E17" s="445"/>
      <c r="F17" s="782">
        <f>SUM(F18:F19)</f>
        <v>700</v>
      </c>
      <c r="G17" s="783">
        <f>SUM(G18:G19)</f>
        <v>0</v>
      </c>
      <c r="H17" s="783">
        <f>SUM(H18:H19)</f>
        <v>500</v>
      </c>
      <c r="I17" s="783">
        <f>SUM(I18:I19)</f>
        <v>0</v>
      </c>
      <c r="J17" s="783">
        <f>SUM(J18:J19)</f>
        <v>0</v>
      </c>
      <c r="K17" s="784">
        <f t="shared" si="0"/>
        <v>1200</v>
      </c>
      <c r="L17" s="785">
        <f>L18+L19</f>
        <v>1200</v>
      </c>
      <c r="M17" s="786">
        <f>M18+M19</f>
        <v>1200</v>
      </c>
    </row>
    <row r="18" spans="1:13" ht="15" x14ac:dyDescent="0.2">
      <c r="A18" s="91"/>
      <c r="B18" s="141"/>
      <c r="C18" s="405"/>
      <c r="D18" s="198"/>
      <c r="E18" s="467" t="s">
        <v>237</v>
      </c>
      <c r="F18" s="769">
        <v>700</v>
      </c>
      <c r="G18" s="770"/>
      <c r="H18" s="771">
        <v>0</v>
      </c>
      <c r="I18" s="770"/>
      <c r="J18" s="770"/>
      <c r="K18" s="772">
        <f t="shared" si="0"/>
        <v>700</v>
      </c>
      <c r="L18" s="775">
        <v>700</v>
      </c>
      <c r="M18" s="776">
        <v>700</v>
      </c>
    </row>
    <row r="19" spans="1:13" ht="15" x14ac:dyDescent="0.2">
      <c r="A19" s="131"/>
      <c r="B19" s="468"/>
      <c r="C19" s="469"/>
      <c r="D19" s="470"/>
      <c r="E19" s="471" t="s">
        <v>280</v>
      </c>
      <c r="F19" s="787"/>
      <c r="G19" s="788"/>
      <c r="H19" s="789">
        <v>500</v>
      </c>
      <c r="I19" s="788"/>
      <c r="J19" s="788"/>
      <c r="K19" s="790">
        <f>SUM(F19:H19)</f>
        <v>500</v>
      </c>
      <c r="L19" s="791">
        <v>500</v>
      </c>
      <c r="M19" s="792">
        <v>500</v>
      </c>
    </row>
    <row r="20" spans="1:13" s="381" customFormat="1" ht="15.75" x14ac:dyDescent="0.25">
      <c r="A20" s="91"/>
      <c r="B20" s="472"/>
      <c r="C20" s="473">
        <v>8201</v>
      </c>
      <c r="D20" s="474"/>
      <c r="E20" s="475" t="s">
        <v>281</v>
      </c>
      <c r="F20" s="793">
        <f t="shared" ref="F20:J20" si="1">SUM(F21+F22+F23+F25+F26+F27)</f>
        <v>1800</v>
      </c>
      <c r="G20" s="794">
        <f t="shared" si="1"/>
        <v>0</v>
      </c>
      <c r="H20" s="794">
        <f>SUM(H21+H22+H23++H24+H25+H26+H27)</f>
        <v>8400</v>
      </c>
      <c r="I20" s="794">
        <f t="shared" si="1"/>
        <v>0</v>
      </c>
      <c r="J20" s="794">
        <f t="shared" si="1"/>
        <v>0</v>
      </c>
      <c r="K20" s="794">
        <f>SUM(K21+K22+K23++K24+K25+K26+K27)</f>
        <v>10200</v>
      </c>
      <c r="L20" s="794">
        <f>SUM(L21+L22+L23++L24+L25+L26+L27)</f>
        <v>9700</v>
      </c>
      <c r="M20" s="794">
        <f>SUM(M21+M22+M23++M24+M25+M26+M27)</f>
        <v>9700</v>
      </c>
    </row>
    <row r="21" spans="1:13" ht="15" x14ac:dyDescent="0.2">
      <c r="A21" s="91"/>
      <c r="B21" s="468"/>
      <c r="C21" s="469"/>
      <c r="D21" s="470"/>
      <c r="E21" s="1198" t="s">
        <v>447</v>
      </c>
      <c r="F21" s="1199"/>
      <c r="G21" s="1200"/>
      <c r="H21" s="1201">
        <v>1500</v>
      </c>
      <c r="I21" s="1200"/>
      <c r="J21" s="1200"/>
      <c r="K21" s="795">
        <v>1500</v>
      </c>
      <c r="L21" s="1202">
        <v>1200</v>
      </c>
      <c r="M21" s="1203">
        <v>1200</v>
      </c>
    </row>
    <row r="22" spans="1:13" ht="15" x14ac:dyDescent="0.2">
      <c r="A22" s="131"/>
      <c r="B22" s="468"/>
      <c r="C22" s="469"/>
      <c r="D22" s="470"/>
      <c r="E22" s="471" t="s">
        <v>282</v>
      </c>
      <c r="F22" s="787"/>
      <c r="G22" s="788"/>
      <c r="H22" s="789">
        <v>1500</v>
      </c>
      <c r="I22" s="788"/>
      <c r="J22" s="788"/>
      <c r="K22" s="795">
        <v>1500</v>
      </c>
      <c r="L22" s="791">
        <v>1500</v>
      </c>
      <c r="M22" s="792">
        <v>1500</v>
      </c>
    </row>
    <row r="23" spans="1:13" ht="15" x14ac:dyDescent="0.2">
      <c r="A23" s="91"/>
      <c r="B23" s="468"/>
      <c r="C23" s="476"/>
      <c r="D23" s="470"/>
      <c r="E23" s="471" t="s">
        <v>283</v>
      </c>
      <c r="F23" s="787"/>
      <c r="G23" s="788"/>
      <c r="H23" s="789">
        <v>3000</v>
      </c>
      <c r="I23" s="788"/>
      <c r="J23" s="788"/>
      <c r="K23" s="795">
        <v>3000</v>
      </c>
      <c r="L23" s="791">
        <v>3000</v>
      </c>
      <c r="M23" s="792">
        <v>3000</v>
      </c>
    </row>
    <row r="24" spans="1:13" ht="15" x14ac:dyDescent="0.2">
      <c r="A24" s="91"/>
      <c r="B24" s="468"/>
      <c r="C24" s="476"/>
      <c r="D24" s="470"/>
      <c r="E24" s="471" t="s">
        <v>399</v>
      </c>
      <c r="F24" s="787"/>
      <c r="G24" s="788"/>
      <c r="H24" s="789">
        <v>800</v>
      </c>
      <c r="I24" s="788"/>
      <c r="J24" s="788"/>
      <c r="K24" s="795">
        <v>800</v>
      </c>
      <c r="L24" s="791">
        <v>600</v>
      </c>
      <c r="M24" s="792">
        <v>600</v>
      </c>
    </row>
    <row r="25" spans="1:13" ht="15" x14ac:dyDescent="0.2">
      <c r="A25" s="91"/>
      <c r="B25" s="468"/>
      <c r="C25" s="476"/>
      <c r="D25" s="470"/>
      <c r="E25" s="471" t="s">
        <v>284</v>
      </c>
      <c r="F25" s="787"/>
      <c r="G25" s="788"/>
      <c r="H25" s="789">
        <v>600</v>
      </c>
      <c r="I25" s="788"/>
      <c r="J25" s="788"/>
      <c r="K25" s="795">
        <v>600</v>
      </c>
      <c r="L25" s="791">
        <v>600</v>
      </c>
      <c r="M25" s="792">
        <v>600</v>
      </c>
    </row>
    <row r="26" spans="1:13" ht="15" x14ac:dyDescent="0.2">
      <c r="A26" s="131"/>
      <c r="B26" s="468"/>
      <c r="C26" s="476"/>
      <c r="D26" s="470"/>
      <c r="E26" s="471" t="s">
        <v>285</v>
      </c>
      <c r="F26" s="787"/>
      <c r="G26" s="788"/>
      <c r="H26" s="789">
        <v>1000</v>
      </c>
      <c r="I26" s="788"/>
      <c r="J26" s="788"/>
      <c r="K26" s="795">
        <v>1000</v>
      </c>
      <c r="L26" s="791">
        <v>1000</v>
      </c>
      <c r="M26" s="792">
        <v>1000</v>
      </c>
    </row>
    <row r="27" spans="1:13" ht="15.75" thickBot="1" x14ac:dyDescent="0.25">
      <c r="A27" s="132"/>
      <c r="B27" s="477"/>
      <c r="C27" s="478"/>
      <c r="D27" s="479"/>
      <c r="E27" s="480" t="s">
        <v>286</v>
      </c>
      <c r="F27" s="796">
        <v>1800</v>
      </c>
      <c r="G27" s="797"/>
      <c r="H27" s="798">
        <v>0</v>
      </c>
      <c r="I27" s="797"/>
      <c r="J27" s="797"/>
      <c r="K27" s="799">
        <v>1800</v>
      </c>
      <c r="L27" s="800">
        <v>1800</v>
      </c>
      <c r="M27" s="801">
        <v>1800</v>
      </c>
    </row>
    <row r="28" spans="1:13" ht="24" customHeight="1" x14ac:dyDescent="0.2">
      <c r="A28" s="16"/>
      <c r="B28" s="16"/>
      <c r="L28" s="16"/>
    </row>
  </sheetData>
  <mergeCells count="12">
    <mergeCell ref="A1:M1"/>
    <mergeCell ref="M3:M7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L3" sqref="L3:L14"/>
    </sheetView>
  </sheetViews>
  <sheetFormatPr defaultRowHeight="12.75" x14ac:dyDescent="0.2"/>
  <cols>
    <col min="1" max="1" width="3.85546875" style="1" customWidth="1"/>
    <col min="2" max="2" width="7.42578125" style="83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2" width="13.85546875" style="16" customWidth="1"/>
    <col min="13" max="16384" width="9.140625" style="16"/>
  </cols>
  <sheetData>
    <row r="1" spans="1:13" ht="23.25" x14ac:dyDescent="0.35">
      <c r="A1" s="1383" t="s">
        <v>240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9"/>
    </row>
    <row r="2" spans="1:13" ht="9.75" customHeight="1" thickBot="1" x14ac:dyDescent="0.25">
      <c r="A2" s="95"/>
      <c r="B2" s="9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 customHeight="1" thickBot="1" x14ac:dyDescent="0.3">
      <c r="A3" s="1510" t="s">
        <v>378</v>
      </c>
      <c r="B3" s="1511"/>
      <c r="C3" s="1511"/>
      <c r="D3" s="1511"/>
      <c r="E3" s="1511"/>
      <c r="F3" s="1511"/>
      <c r="G3" s="1511"/>
      <c r="H3" s="1511"/>
      <c r="I3" s="1511"/>
      <c r="J3" s="1511"/>
      <c r="K3" s="1445" t="s">
        <v>412</v>
      </c>
      <c r="L3" s="1445" t="s">
        <v>432</v>
      </c>
      <c r="M3" s="19"/>
    </row>
    <row r="4" spans="1:13" ht="18.75" customHeight="1" x14ac:dyDescent="0.25">
      <c r="A4" s="85"/>
      <c r="B4" s="415"/>
      <c r="C4" s="481"/>
      <c r="D4" s="482"/>
      <c r="E4" s="483"/>
      <c r="F4" s="1512" t="s">
        <v>132</v>
      </c>
      <c r="G4" s="1512"/>
      <c r="H4" s="1512"/>
      <c r="I4" s="1512"/>
      <c r="J4" s="1458"/>
      <c r="K4" s="1446"/>
      <c r="L4" s="1446"/>
      <c r="M4" s="19"/>
    </row>
    <row r="5" spans="1:13" ht="15" x14ac:dyDescent="0.2">
      <c r="A5" s="86"/>
      <c r="B5" s="1503" t="s">
        <v>94</v>
      </c>
      <c r="C5" s="484" t="s">
        <v>17</v>
      </c>
      <c r="D5" s="484"/>
      <c r="E5" s="485"/>
      <c r="F5" s="1222" t="s">
        <v>18</v>
      </c>
      <c r="G5" s="1222"/>
      <c r="H5" s="1222"/>
      <c r="I5" s="1222"/>
      <c r="J5" s="1282"/>
      <c r="K5" s="1446"/>
      <c r="L5" s="1446"/>
      <c r="M5" s="19"/>
    </row>
    <row r="6" spans="1:13" ht="15" x14ac:dyDescent="0.2">
      <c r="A6" s="87"/>
      <c r="B6" s="1509"/>
      <c r="C6" s="1505" t="s">
        <v>93</v>
      </c>
      <c r="D6" s="1506"/>
      <c r="E6" s="1503" t="s">
        <v>11</v>
      </c>
      <c r="F6" s="1515">
        <v>610</v>
      </c>
      <c r="G6" s="1515">
        <v>620</v>
      </c>
      <c r="H6" s="1515">
        <v>630</v>
      </c>
      <c r="I6" s="1515">
        <v>640</v>
      </c>
      <c r="J6" s="1513" t="s">
        <v>9</v>
      </c>
      <c r="K6" s="1446"/>
      <c r="L6" s="1446"/>
      <c r="M6" s="19"/>
    </row>
    <row r="7" spans="1:13" ht="12" customHeight="1" thickBot="1" x14ac:dyDescent="0.25">
      <c r="A7" s="88"/>
      <c r="B7" s="1504"/>
      <c r="C7" s="1507"/>
      <c r="D7" s="1508"/>
      <c r="E7" s="1504"/>
      <c r="F7" s="1516"/>
      <c r="G7" s="1516"/>
      <c r="H7" s="1516"/>
      <c r="I7" s="1516"/>
      <c r="J7" s="1514"/>
      <c r="K7" s="1446"/>
      <c r="L7" s="1446"/>
      <c r="M7" s="19"/>
    </row>
    <row r="8" spans="1:13" ht="16.5" thickTop="1" x14ac:dyDescent="0.25">
      <c r="A8" s="89"/>
      <c r="B8" s="1500" t="s">
        <v>240</v>
      </c>
      <c r="C8" s="1501"/>
      <c r="D8" s="1501"/>
      <c r="E8" s="1502"/>
      <c r="F8" s="487">
        <f>SUM(F10:F12)</f>
        <v>0</v>
      </c>
      <c r="G8" s="487">
        <f>SUM(G10:G12)</f>
        <v>0</v>
      </c>
      <c r="H8" s="802">
        <f>SUM(H10:H14)</f>
        <v>6900</v>
      </c>
      <c r="I8" s="802">
        <f>SUM(I10:I12)</f>
        <v>0</v>
      </c>
      <c r="J8" s="1310">
        <f>SUM(J10:J14)</f>
        <v>7100</v>
      </c>
      <c r="K8" s="1315">
        <f>SUM(K10:K14)</f>
        <v>6900</v>
      </c>
      <c r="L8" s="1315">
        <f>SUM(L10:L14)</f>
        <v>6900</v>
      </c>
      <c r="M8" s="19"/>
    </row>
    <row r="9" spans="1:13" ht="15.75" x14ac:dyDescent="0.25">
      <c r="A9" s="644"/>
      <c r="B9" s="645">
        <v>1</v>
      </c>
      <c r="C9" s="489" t="s">
        <v>241</v>
      </c>
      <c r="D9" s="466" t="s">
        <v>7</v>
      </c>
      <c r="E9" s="194"/>
      <c r="F9" s="490">
        <f>SUM(+F10+F11+F12)</f>
        <v>0</v>
      </c>
      <c r="G9" s="490">
        <f>SUM(+G10+G11+G12)</f>
        <v>0</v>
      </c>
      <c r="H9" s="803">
        <f>SUM(H10+H11+H13+H14+H17)</f>
        <v>6900</v>
      </c>
      <c r="I9" s="803">
        <f>SUM(+I10+I11+I12)</f>
        <v>0</v>
      </c>
      <c r="J9" s="1311">
        <f>SUM(J10+J11+J13+J14+J17)</f>
        <v>7000</v>
      </c>
      <c r="K9" s="1316">
        <f>SUM(K10+K11+K13+K14+K17)</f>
        <v>6900</v>
      </c>
      <c r="L9" s="1316">
        <f>SUM(L10+L11+L13+L14+L17)</f>
        <v>6900</v>
      </c>
      <c r="M9" s="19"/>
    </row>
    <row r="10" spans="1:13" ht="15.75" x14ac:dyDescent="0.25">
      <c r="A10" s="89"/>
      <c r="B10" s="488"/>
      <c r="C10" s="405"/>
      <c r="D10" s="198"/>
      <c r="E10" s="409" t="s">
        <v>242</v>
      </c>
      <c r="F10" s="491"/>
      <c r="G10" s="491"/>
      <c r="H10" s="804">
        <v>1600</v>
      </c>
      <c r="I10" s="805"/>
      <c r="J10" s="1312">
        <v>1600</v>
      </c>
      <c r="K10" s="806">
        <v>1600</v>
      </c>
      <c r="L10" s="806">
        <v>1600</v>
      </c>
    </row>
    <row r="11" spans="1:13" ht="15.75" x14ac:dyDescent="0.25">
      <c r="A11" s="89"/>
      <c r="B11" s="488"/>
      <c r="C11" s="405"/>
      <c r="D11" s="198"/>
      <c r="E11" s="409" t="s">
        <v>288</v>
      </c>
      <c r="F11" s="491"/>
      <c r="G11" s="491"/>
      <c r="H11" s="804">
        <v>1300</v>
      </c>
      <c r="I11" s="805"/>
      <c r="J11" s="1312">
        <v>1300</v>
      </c>
      <c r="K11" s="806">
        <v>1300</v>
      </c>
      <c r="L11" s="806">
        <v>1300</v>
      </c>
    </row>
    <row r="12" spans="1:13" ht="15.75" x14ac:dyDescent="0.25">
      <c r="A12" s="753"/>
      <c r="B12" s="1221"/>
      <c r="C12" s="754"/>
      <c r="D12" s="755"/>
      <c r="E12" s="756" t="s">
        <v>409</v>
      </c>
      <c r="F12" s="757"/>
      <c r="G12" s="757"/>
      <c r="H12" s="807">
        <v>0</v>
      </c>
      <c r="I12" s="808"/>
      <c r="J12" s="1313">
        <v>100</v>
      </c>
      <c r="K12" s="809">
        <v>0</v>
      </c>
      <c r="L12" s="809">
        <v>0</v>
      </c>
    </row>
    <row r="13" spans="1:13" ht="15.75" x14ac:dyDescent="0.25">
      <c r="A13" s="90"/>
      <c r="B13" s="1223"/>
      <c r="C13" s="405"/>
      <c r="D13" s="198"/>
      <c r="E13" s="409" t="s">
        <v>381</v>
      </c>
      <c r="F13" s="491"/>
      <c r="G13" s="491"/>
      <c r="H13" s="804">
        <v>0</v>
      </c>
      <c r="I13" s="805"/>
      <c r="J13" s="1312">
        <v>100</v>
      </c>
      <c r="K13" s="806">
        <v>0</v>
      </c>
      <c r="L13" s="806">
        <v>0</v>
      </c>
    </row>
    <row r="14" spans="1:13" ht="16.5" thickBot="1" x14ac:dyDescent="0.3">
      <c r="A14" s="286"/>
      <c r="B14" s="1265"/>
      <c r="C14" s="1266"/>
      <c r="D14" s="1266"/>
      <c r="E14" s="1267" t="s">
        <v>382</v>
      </c>
      <c r="F14" s="1266"/>
      <c r="G14" s="1266"/>
      <c r="H14" s="1268">
        <v>4000</v>
      </c>
      <c r="I14" s="1268"/>
      <c r="J14" s="1314">
        <v>4000</v>
      </c>
      <c r="K14" s="1317">
        <v>4000</v>
      </c>
      <c r="L14" s="1317">
        <v>4000</v>
      </c>
    </row>
  </sheetData>
  <mergeCells count="14">
    <mergeCell ref="B8:E8"/>
    <mergeCell ref="E6:E7"/>
    <mergeCell ref="C6:D7"/>
    <mergeCell ref="B5:B7"/>
    <mergeCell ref="A1:L1"/>
    <mergeCell ref="K3:K7"/>
    <mergeCell ref="L3:L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="85" zoomScaleNormal="85" workbookViewId="0">
      <selection activeCell="Q23" sqref="Q23"/>
    </sheetView>
  </sheetViews>
  <sheetFormatPr defaultRowHeight="12.75" x14ac:dyDescent="0.2"/>
  <cols>
    <col min="1" max="1" width="3.85546875" style="1" customWidth="1"/>
    <col min="2" max="2" width="3.42578125" style="83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9.28515625" style="16" bestFit="1" customWidth="1"/>
    <col min="9" max="9" width="13" style="16" bestFit="1" customWidth="1"/>
    <col min="10" max="11" width="13.42578125" style="16" customWidth="1"/>
    <col min="12" max="12" width="9.140625" style="16"/>
    <col min="13" max="13" width="11" style="16" bestFit="1" customWidth="1"/>
    <col min="14" max="16384" width="9.140625" style="16"/>
  </cols>
  <sheetData>
    <row r="1" spans="1:11" ht="23.25" x14ac:dyDescent="0.35">
      <c r="A1" s="1442" t="s">
        <v>289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</row>
    <row r="2" spans="1:11" ht="9.75" customHeight="1" thickBot="1" x14ac:dyDescent="0.25">
      <c r="A2" s="83"/>
    </row>
    <row r="3" spans="1:11" ht="13.5" customHeight="1" x14ac:dyDescent="0.25">
      <c r="A3" s="1448" t="s">
        <v>378</v>
      </c>
      <c r="B3" s="1449"/>
      <c r="C3" s="1449"/>
      <c r="D3" s="1449"/>
      <c r="E3" s="1449"/>
      <c r="F3" s="1449"/>
      <c r="G3" s="1449"/>
      <c r="H3" s="1449"/>
      <c r="I3" s="1449"/>
      <c r="J3" s="1497" t="s">
        <v>414</v>
      </c>
      <c r="K3" s="1445" t="s">
        <v>434</v>
      </c>
    </row>
    <row r="4" spans="1:11" ht="18.75" customHeight="1" x14ac:dyDescent="0.2">
      <c r="A4" s="87"/>
      <c r="B4" s="1520" t="s">
        <v>132</v>
      </c>
      <c r="C4" s="1521"/>
      <c r="D4" s="1521"/>
      <c r="E4" s="1521"/>
      <c r="F4" s="1521"/>
      <c r="G4" s="1521"/>
      <c r="H4" s="1521"/>
      <c r="I4" s="1522"/>
      <c r="J4" s="1523"/>
      <c r="K4" s="1446"/>
    </row>
    <row r="5" spans="1:11" ht="15.75" thickBot="1" x14ac:dyDescent="0.25">
      <c r="A5" s="86"/>
      <c r="B5" s="733" t="s">
        <v>94</v>
      </c>
      <c r="C5" s="734" t="s">
        <v>17</v>
      </c>
      <c r="D5" s="1461" t="s">
        <v>18</v>
      </c>
      <c r="E5" s="1462"/>
      <c r="F5" s="1493"/>
      <c r="G5" s="1493"/>
      <c r="H5" s="1493"/>
      <c r="I5" s="1494"/>
      <c r="J5" s="1523"/>
      <c r="K5" s="1446"/>
    </row>
    <row r="6" spans="1:11" ht="15" x14ac:dyDescent="0.2">
      <c r="A6" s="87"/>
      <c r="B6" s="735" t="s">
        <v>95</v>
      </c>
      <c r="C6" s="422" t="s">
        <v>93</v>
      </c>
      <c r="D6" s="189"/>
      <c r="E6" s="576" t="s">
        <v>11</v>
      </c>
      <c r="F6" s="1525">
        <v>610</v>
      </c>
      <c r="G6" s="1490">
        <v>630</v>
      </c>
      <c r="H6" s="1491">
        <v>640</v>
      </c>
      <c r="I6" s="1495" t="s">
        <v>9</v>
      </c>
      <c r="J6" s="1524"/>
      <c r="K6" s="1446"/>
    </row>
    <row r="7" spans="1:11" ht="15" x14ac:dyDescent="0.2">
      <c r="A7" s="87"/>
      <c r="B7" s="735"/>
      <c r="C7" s="422"/>
      <c r="D7" s="189"/>
      <c r="E7" s="576"/>
      <c r="F7" s="1457"/>
      <c r="G7" s="1394"/>
      <c r="H7" s="1526"/>
      <c r="I7" s="1519"/>
      <c r="J7" s="1524"/>
      <c r="K7" s="1446"/>
    </row>
    <row r="8" spans="1:11" ht="15.75" x14ac:dyDescent="0.25">
      <c r="A8" s="90"/>
      <c r="B8" s="397">
        <v>1</v>
      </c>
      <c r="C8" s="501" t="s">
        <v>99</v>
      </c>
      <c r="D8" s="502"/>
      <c r="E8" s="503"/>
      <c r="F8" s="825">
        <f ca="1">SUM(F8+F12+F16+F22)</f>
        <v>0</v>
      </c>
      <c r="G8" s="826">
        <f>SUM(G9)</f>
        <v>6500</v>
      </c>
      <c r="H8" s="826">
        <v>0</v>
      </c>
      <c r="I8" s="827">
        <f>+I9</f>
        <v>6500</v>
      </c>
      <c r="J8" s="828">
        <f>J9</f>
        <v>6500</v>
      </c>
      <c r="K8" s="829">
        <f>K9</f>
        <v>6500</v>
      </c>
    </row>
    <row r="9" spans="1:11" ht="15.75" x14ac:dyDescent="0.25">
      <c r="A9" s="646"/>
      <c r="B9" s="642"/>
      <c r="C9" s="489" t="s">
        <v>290</v>
      </c>
      <c r="D9" s="466" t="s">
        <v>99</v>
      </c>
      <c r="E9" s="812"/>
      <c r="F9" s="950">
        <f t="shared" ref="F9:K9" si="0">SUM(F10:F11)</f>
        <v>0</v>
      </c>
      <c r="G9" s="951">
        <f t="shared" si="0"/>
        <v>6500</v>
      </c>
      <c r="H9" s="951">
        <f t="shared" si="0"/>
        <v>0</v>
      </c>
      <c r="I9" s="952">
        <f t="shared" si="0"/>
        <v>6500</v>
      </c>
      <c r="J9" s="953">
        <f t="shared" si="0"/>
        <v>6500</v>
      </c>
      <c r="K9" s="954">
        <f t="shared" si="0"/>
        <v>6500</v>
      </c>
    </row>
    <row r="10" spans="1:11" ht="15.75" x14ac:dyDescent="0.25">
      <c r="A10" s="90"/>
      <c r="B10" s="123"/>
      <c r="C10" s="505"/>
      <c r="D10" s="813"/>
      <c r="E10" s="814" t="s">
        <v>67</v>
      </c>
      <c r="F10" s="955"/>
      <c r="G10" s="956">
        <v>6000</v>
      </c>
      <c r="H10" s="957"/>
      <c r="I10" s="958">
        <v>6000</v>
      </c>
      <c r="J10" s="959">
        <v>6000</v>
      </c>
      <c r="K10" s="960">
        <v>6000</v>
      </c>
    </row>
    <row r="11" spans="1:11" ht="15.75" x14ac:dyDescent="0.25">
      <c r="A11" s="90"/>
      <c r="B11" s="736"/>
      <c r="C11" s="405"/>
      <c r="D11" s="815"/>
      <c r="E11" s="816" t="s">
        <v>127</v>
      </c>
      <c r="F11" s="961"/>
      <c r="G11" s="962">
        <v>500</v>
      </c>
      <c r="H11" s="963"/>
      <c r="I11" s="949">
        <v>500</v>
      </c>
      <c r="J11" s="964">
        <v>500</v>
      </c>
      <c r="K11" s="965">
        <v>500</v>
      </c>
    </row>
    <row r="12" spans="1:11" ht="15" x14ac:dyDescent="0.2">
      <c r="A12" s="90"/>
      <c r="B12" s="397">
        <v>2</v>
      </c>
      <c r="C12" s="501" t="s">
        <v>297</v>
      </c>
      <c r="D12" s="502"/>
      <c r="E12" s="503"/>
      <c r="F12" s="820">
        <f t="shared" ref="F12:K12" si="1">+F13</f>
        <v>0</v>
      </c>
      <c r="G12" s="821">
        <f t="shared" si="1"/>
        <v>2250</v>
      </c>
      <c r="H12" s="821">
        <f t="shared" si="1"/>
        <v>0</v>
      </c>
      <c r="I12" s="822">
        <f t="shared" si="1"/>
        <v>2250</v>
      </c>
      <c r="J12" s="823">
        <f t="shared" si="1"/>
        <v>2250</v>
      </c>
      <c r="K12" s="824">
        <f t="shared" si="1"/>
        <v>2250</v>
      </c>
    </row>
    <row r="13" spans="1:11" ht="15" customHeight="1" x14ac:dyDescent="0.25">
      <c r="A13" s="646"/>
      <c r="B13" s="642"/>
      <c r="C13" s="489" t="s">
        <v>236</v>
      </c>
      <c r="D13" s="466" t="s">
        <v>5</v>
      </c>
      <c r="E13" s="812"/>
      <c r="F13" s="950">
        <f t="shared" ref="F13:K13" si="2">F14+F15</f>
        <v>0</v>
      </c>
      <c r="G13" s="951">
        <f t="shared" si="2"/>
        <v>2250</v>
      </c>
      <c r="H13" s="951">
        <f t="shared" si="2"/>
        <v>0</v>
      </c>
      <c r="I13" s="952">
        <f t="shared" si="2"/>
        <v>2250</v>
      </c>
      <c r="J13" s="953">
        <f t="shared" si="2"/>
        <v>2250</v>
      </c>
      <c r="K13" s="954">
        <f t="shared" si="2"/>
        <v>2250</v>
      </c>
    </row>
    <row r="14" spans="1:11" ht="15.75" x14ac:dyDescent="0.25">
      <c r="A14" s="90"/>
      <c r="B14" s="736"/>
      <c r="C14" s="405"/>
      <c r="D14" s="198"/>
      <c r="E14" s="510" t="s">
        <v>340</v>
      </c>
      <c r="F14" s="966"/>
      <c r="G14" s="830">
        <v>2000</v>
      </c>
      <c r="H14" s="831"/>
      <c r="I14" s="949">
        <v>2000</v>
      </c>
      <c r="J14" s="967">
        <v>2000</v>
      </c>
      <c r="K14" s="968">
        <v>2000</v>
      </c>
    </row>
    <row r="15" spans="1:11" ht="15.75" x14ac:dyDescent="0.25">
      <c r="A15" s="90"/>
      <c r="B15" s="736"/>
      <c r="C15" s="405"/>
      <c r="D15" s="198"/>
      <c r="E15" s="510" t="s">
        <v>260</v>
      </c>
      <c r="F15" s="966"/>
      <c r="G15" s="830">
        <v>250</v>
      </c>
      <c r="H15" s="831"/>
      <c r="I15" s="949">
        <f>SUM(F15:H15)</f>
        <v>250</v>
      </c>
      <c r="J15" s="967">
        <v>250</v>
      </c>
      <c r="K15" s="968">
        <v>250</v>
      </c>
    </row>
    <row r="16" spans="1:11" ht="15.75" x14ac:dyDescent="0.25">
      <c r="A16" s="90"/>
      <c r="B16" s="507">
        <v>3</v>
      </c>
      <c r="C16" s="507" t="s">
        <v>294</v>
      </c>
      <c r="D16" s="507" t="s">
        <v>128</v>
      </c>
      <c r="E16" s="508"/>
      <c r="F16" s="825">
        <f t="shared" ref="F16:K16" si="3">SUM(F17:F21)</f>
        <v>0</v>
      </c>
      <c r="G16" s="826">
        <f t="shared" si="3"/>
        <v>4900</v>
      </c>
      <c r="H16" s="826">
        <f t="shared" si="3"/>
        <v>34</v>
      </c>
      <c r="I16" s="827">
        <f t="shared" si="3"/>
        <v>4934</v>
      </c>
      <c r="J16" s="828">
        <f t="shared" si="3"/>
        <v>2934</v>
      </c>
      <c r="K16" s="829">
        <f t="shared" si="3"/>
        <v>2934</v>
      </c>
    </row>
    <row r="17" spans="1:33" ht="15.75" x14ac:dyDescent="0.25">
      <c r="A17" s="90"/>
      <c r="B17" s="509"/>
      <c r="C17" s="405"/>
      <c r="D17" s="198"/>
      <c r="E17" s="510" t="s">
        <v>295</v>
      </c>
      <c r="F17" s="969"/>
      <c r="G17" s="830"/>
      <c r="H17" s="831">
        <v>34</v>
      </c>
      <c r="I17" s="949">
        <f>SUM(F17:H17)</f>
        <v>34</v>
      </c>
      <c r="J17" s="964">
        <v>34</v>
      </c>
      <c r="K17" s="965">
        <v>34</v>
      </c>
    </row>
    <row r="18" spans="1:33" ht="15.75" x14ac:dyDescent="0.25">
      <c r="A18" s="90"/>
      <c r="B18" s="198"/>
      <c r="C18" s="527"/>
      <c r="D18" s="758"/>
      <c r="E18" s="817" t="s">
        <v>67</v>
      </c>
      <c r="F18" s="970"/>
      <c r="G18" s="831">
        <v>1600</v>
      </c>
      <c r="H18" s="831"/>
      <c r="I18" s="949">
        <v>1600</v>
      </c>
      <c r="J18" s="964">
        <v>1600</v>
      </c>
      <c r="K18" s="965">
        <v>1600</v>
      </c>
    </row>
    <row r="19" spans="1:33" ht="15.75" x14ac:dyDescent="0.25">
      <c r="A19" s="90"/>
      <c r="B19" s="198"/>
      <c r="C19" s="527"/>
      <c r="D19" s="758"/>
      <c r="E19" s="817" t="s">
        <v>296</v>
      </c>
      <c r="F19" s="970"/>
      <c r="G19" s="831">
        <v>100</v>
      </c>
      <c r="H19" s="831"/>
      <c r="I19" s="949">
        <v>100</v>
      </c>
      <c r="J19" s="971">
        <v>100</v>
      </c>
      <c r="K19" s="972">
        <v>100</v>
      </c>
    </row>
    <row r="20" spans="1:33" ht="15.75" x14ac:dyDescent="0.25">
      <c r="A20" s="90"/>
      <c r="B20" s="198"/>
      <c r="C20" s="527"/>
      <c r="D20" s="758"/>
      <c r="E20" s="817" t="s">
        <v>298</v>
      </c>
      <c r="F20" s="970"/>
      <c r="G20" s="831">
        <v>3000</v>
      </c>
      <c r="H20" s="831"/>
      <c r="I20" s="949">
        <v>3000</v>
      </c>
      <c r="J20" s="959">
        <v>1000</v>
      </c>
      <c r="K20" s="960">
        <v>1000</v>
      </c>
    </row>
    <row r="21" spans="1:33" ht="15.75" x14ac:dyDescent="0.25">
      <c r="A21" s="90"/>
      <c r="B21" s="198"/>
      <c r="C21" s="527"/>
      <c r="D21" s="758"/>
      <c r="E21" s="817" t="s">
        <v>299</v>
      </c>
      <c r="F21" s="970"/>
      <c r="G21" s="831">
        <v>200</v>
      </c>
      <c r="H21" s="831"/>
      <c r="I21" s="949">
        <v>200</v>
      </c>
      <c r="J21" s="959">
        <v>200</v>
      </c>
      <c r="K21" s="960">
        <v>200</v>
      </c>
    </row>
    <row r="22" spans="1:33" s="493" customFormat="1" ht="15.75" x14ac:dyDescent="0.25">
      <c r="A22" s="90"/>
      <c r="B22" s="507">
        <v>4</v>
      </c>
      <c r="C22" s="507" t="s">
        <v>1</v>
      </c>
      <c r="D22" s="507"/>
      <c r="E22" s="508"/>
      <c r="F22" s="825">
        <f t="shared" ref="F22:K22" si="4">SUM(F23:F29)</f>
        <v>27000</v>
      </c>
      <c r="G22" s="826">
        <f t="shared" si="4"/>
        <v>5900</v>
      </c>
      <c r="H22" s="826">
        <f t="shared" si="4"/>
        <v>0</v>
      </c>
      <c r="I22" s="827">
        <f t="shared" si="4"/>
        <v>32900</v>
      </c>
      <c r="J22" s="828">
        <f t="shared" si="4"/>
        <v>29900</v>
      </c>
      <c r="K22" s="829">
        <f t="shared" si="4"/>
        <v>29900</v>
      </c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</row>
    <row r="23" spans="1:33" ht="15.75" x14ac:dyDescent="0.25">
      <c r="A23" s="90"/>
      <c r="B23" s="509"/>
      <c r="C23" s="505"/>
      <c r="D23" s="199"/>
      <c r="E23" s="506" t="s">
        <v>435</v>
      </c>
      <c r="F23" s="973"/>
      <c r="G23" s="848">
        <v>3000</v>
      </c>
      <c r="H23" s="974"/>
      <c r="I23" s="958">
        <v>3000</v>
      </c>
      <c r="J23" s="959">
        <v>3000</v>
      </c>
      <c r="K23" s="960">
        <v>3000</v>
      </c>
    </row>
    <row r="24" spans="1:33" ht="15.75" x14ac:dyDescent="0.25">
      <c r="A24" s="90"/>
      <c r="B24" s="736"/>
      <c r="C24" s="405"/>
      <c r="D24" s="198"/>
      <c r="E24" s="504" t="s">
        <v>267</v>
      </c>
      <c r="F24" s="966"/>
      <c r="G24" s="830">
        <v>1500</v>
      </c>
      <c r="H24" s="831"/>
      <c r="I24" s="949">
        <f t="shared" ref="I24:I27" si="5">SUM(F24:H24)</f>
        <v>1500</v>
      </c>
      <c r="J24" s="964">
        <v>1500</v>
      </c>
      <c r="K24" s="965">
        <v>1500</v>
      </c>
    </row>
    <row r="25" spans="1:33" ht="15.75" x14ac:dyDescent="0.25">
      <c r="A25" s="90"/>
      <c r="B25" s="736"/>
      <c r="C25" s="405"/>
      <c r="D25" s="198"/>
      <c r="E25" s="504" t="s">
        <v>291</v>
      </c>
      <c r="F25" s="966"/>
      <c r="G25" s="830">
        <v>200</v>
      </c>
      <c r="H25" s="831"/>
      <c r="I25" s="949">
        <f t="shared" si="5"/>
        <v>200</v>
      </c>
      <c r="J25" s="964">
        <v>200</v>
      </c>
      <c r="K25" s="965">
        <v>200</v>
      </c>
    </row>
    <row r="26" spans="1:33" ht="15.75" x14ac:dyDescent="0.25">
      <c r="A26" s="90"/>
      <c r="B26" s="736"/>
      <c r="C26" s="405"/>
      <c r="D26" s="198"/>
      <c r="E26" s="504" t="s">
        <v>292</v>
      </c>
      <c r="F26" s="966"/>
      <c r="G26" s="830">
        <v>600</v>
      </c>
      <c r="H26" s="831"/>
      <c r="I26" s="949">
        <v>600</v>
      </c>
      <c r="J26" s="964">
        <v>600</v>
      </c>
      <c r="K26" s="965">
        <v>600</v>
      </c>
    </row>
    <row r="27" spans="1:33" ht="15.75" x14ac:dyDescent="0.25">
      <c r="A27" s="90"/>
      <c r="B27" s="736"/>
      <c r="C27" s="405"/>
      <c r="D27" s="198"/>
      <c r="E27" s="504" t="s">
        <v>293</v>
      </c>
      <c r="F27" s="966"/>
      <c r="G27" s="830">
        <v>100</v>
      </c>
      <c r="H27" s="831"/>
      <c r="I27" s="949">
        <f t="shared" si="5"/>
        <v>100</v>
      </c>
      <c r="J27" s="964">
        <v>100</v>
      </c>
      <c r="K27" s="965">
        <v>100</v>
      </c>
    </row>
    <row r="28" spans="1:33" ht="15.75" x14ac:dyDescent="0.25">
      <c r="A28" s="90"/>
      <c r="B28" s="736"/>
      <c r="C28" s="405"/>
      <c r="D28" s="198"/>
      <c r="E28" s="504" t="s">
        <v>436</v>
      </c>
      <c r="F28" s="966"/>
      <c r="G28" s="830">
        <v>500</v>
      </c>
      <c r="H28" s="831"/>
      <c r="I28" s="949">
        <v>500</v>
      </c>
      <c r="J28" s="964">
        <v>500</v>
      </c>
      <c r="K28" s="965">
        <v>500</v>
      </c>
    </row>
    <row r="29" spans="1:33" ht="15.75" x14ac:dyDescent="0.25">
      <c r="A29" s="90"/>
      <c r="B29" s="736"/>
      <c r="C29" s="405"/>
      <c r="D29" s="198"/>
      <c r="E29" s="504" t="s">
        <v>300</v>
      </c>
      <c r="F29" s="966">
        <v>27000</v>
      </c>
      <c r="G29" s="830">
        <v>0</v>
      </c>
      <c r="H29" s="831"/>
      <c r="I29" s="949">
        <v>27000</v>
      </c>
      <c r="J29" s="964">
        <v>24000</v>
      </c>
      <c r="K29" s="965">
        <v>24000</v>
      </c>
    </row>
    <row r="30" spans="1:33" ht="15.75" x14ac:dyDescent="0.25">
      <c r="A30" s="90"/>
      <c r="B30" s="507">
        <v>5</v>
      </c>
      <c r="C30" s="507" t="s">
        <v>309</v>
      </c>
      <c r="D30" s="507"/>
      <c r="E30" s="508"/>
      <c r="F30" s="825">
        <f t="shared" ref="F30:K30" si="6">SUM(F31:F34)</f>
        <v>0</v>
      </c>
      <c r="G30" s="826">
        <f t="shared" si="6"/>
        <v>9300</v>
      </c>
      <c r="H30" s="826">
        <f t="shared" si="6"/>
        <v>0</v>
      </c>
      <c r="I30" s="827">
        <f t="shared" si="6"/>
        <v>9300</v>
      </c>
      <c r="J30" s="828">
        <f t="shared" si="6"/>
        <v>7300</v>
      </c>
      <c r="K30" s="829">
        <f t="shared" si="6"/>
        <v>7300</v>
      </c>
    </row>
    <row r="31" spans="1:33" ht="15.75" x14ac:dyDescent="0.25">
      <c r="A31" s="90"/>
      <c r="B31" s="509"/>
      <c r="C31" s="405"/>
      <c r="D31" s="198"/>
      <c r="E31" s="504" t="s">
        <v>310</v>
      </c>
      <c r="F31" s="966"/>
      <c r="G31" s="830">
        <v>300</v>
      </c>
      <c r="H31" s="831"/>
      <c r="I31" s="949">
        <v>300</v>
      </c>
      <c r="J31" s="964">
        <v>300</v>
      </c>
      <c r="K31" s="965">
        <v>300</v>
      </c>
    </row>
    <row r="32" spans="1:33" ht="15.75" x14ac:dyDescent="0.25">
      <c r="A32" s="90"/>
      <c r="B32" s="736"/>
      <c r="C32" s="405"/>
      <c r="D32" s="198"/>
      <c r="E32" s="504" t="s">
        <v>311</v>
      </c>
      <c r="F32" s="966"/>
      <c r="G32" s="830">
        <v>3000</v>
      </c>
      <c r="H32" s="831"/>
      <c r="I32" s="949">
        <v>3000</v>
      </c>
      <c r="J32" s="964">
        <v>2000</v>
      </c>
      <c r="K32" s="965">
        <v>2000</v>
      </c>
    </row>
    <row r="33" spans="1:20" ht="15.75" x14ac:dyDescent="0.25">
      <c r="A33" s="90"/>
      <c r="B33" s="736"/>
      <c r="C33" s="405"/>
      <c r="D33" s="198"/>
      <c r="E33" s="504" t="s">
        <v>341</v>
      </c>
      <c r="F33" s="966"/>
      <c r="G33" s="830">
        <v>3000</v>
      </c>
      <c r="H33" s="831"/>
      <c r="I33" s="949">
        <v>3000</v>
      </c>
      <c r="J33" s="964">
        <v>2000</v>
      </c>
      <c r="K33" s="965">
        <v>2000</v>
      </c>
      <c r="L33" s="1517"/>
      <c r="M33" s="1518"/>
      <c r="N33" s="1518"/>
      <c r="O33" s="1518"/>
      <c r="P33" s="1518"/>
      <c r="Q33" s="1518"/>
      <c r="R33" s="1518"/>
      <c r="S33" s="1518"/>
      <c r="T33" s="1518"/>
    </row>
    <row r="34" spans="1:20" ht="15.75" x14ac:dyDescent="0.25">
      <c r="A34" s="90"/>
      <c r="B34" s="736"/>
      <c r="C34" s="405"/>
      <c r="D34" s="198"/>
      <c r="E34" s="504" t="s">
        <v>346</v>
      </c>
      <c r="F34" s="966"/>
      <c r="G34" s="830">
        <v>3000</v>
      </c>
      <c r="H34" s="831"/>
      <c r="I34" s="949">
        <v>3000</v>
      </c>
      <c r="J34" s="964">
        <v>3000</v>
      </c>
      <c r="K34" s="965">
        <v>3000</v>
      </c>
    </row>
    <row r="35" spans="1:20" s="22" customFormat="1" ht="16.5" thickBot="1" x14ac:dyDescent="0.3">
      <c r="A35" s="99"/>
      <c r="B35" s="818"/>
      <c r="C35" s="492"/>
      <c r="D35" s="819"/>
      <c r="E35" s="1236" t="s">
        <v>301</v>
      </c>
      <c r="F35" s="1237">
        <f t="shared" ref="F35:K35" si="7">SUM(F9+F13+F16+F22+F30)</f>
        <v>27000</v>
      </c>
      <c r="G35" s="1238">
        <f t="shared" si="7"/>
        <v>28850</v>
      </c>
      <c r="H35" s="1238">
        <f t="shared" si="7"/>
        <v>34</v>
      </c>
      <c r="I35" s="1239">
        <f t="shared" si="7"/>
        <v>55884</v>
      </c>
      <c r="J35" s="1240">
        <f t="shared" si="7"/>
        <v>48884</v>
      </c>
      <c r="K35" s="1241">
        <f t="shared" si="7"/>
        <v>48884</v>
      </c>
    </row>
    <row r="37" spans="1:20" x14ac:dyDescent="0.2">
      <c r="J37" s="731"/>
    </row>
  </sheetData>
  <mergeCells count="11">
    <mergeCell ref="L33:T33"/>
    <mergeCell ref="A1:K1"/>
    <mergeCell ref="K3:K7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topLeftCell="B1" zoomScaleNormal="100" workbookViewId="0">
      <selection activeCell="H14" sqref="H14"/>
    </sheetView>
  </sheetViews>
  <sheetFormatPr defaultRowHeight="12.75" x14ac:dyDescent="0.2"/>
  <cols>
    <col min="1" max="1" width="3.85546875" style="1" hidden="1" customWidth="1"/>
    <col min="2" max="2" width="3.7109375" style="83" customWidth="1"/>
    <col min="3" max="3" width="8.7109375" style="16" customWidth="1"/>
    <col min="4" max="4" width="2.28515625" style="16" hidden="1" customWidth="1"/>
    <col min="5" max="5" width="38.28515625" style="16" customWidth="1"/>
    <col min="6" max="6" width="11.140625" style="16" customWidth="1"/>
    <col min="7" max="7" width="11.140625" style="16" hidden="1" customWidth="1"/>
    <col min="8" max="8" width="12.7109375" style="16" customWidth="1"/>
    <col min="9" max="9" width="11.140625" style="16" customWidth="1"/>
    <col min="10" max="10" width="12.85546875" style="16" customWidth="1"/>
    <col min="11" max="12" width="12.140625" style="127" customWidth="1"/>
    <col min="13" max="16384" width="9.140625" style="16"/>
  </cols>
  <sheetData>
    <row r="1" spans="1:21" ht="23.25" x14ac:dyDescent="0.35">
      <c r="A1" s="1527" t="s">
        <v>354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</row>
    <row r="2" spans="1:21" ht="16.5" customHeight="1" thickBot="1" x14ac:dyDescent="0.25"/>
    <row r="3" spans="1:21" ht="13.5" customHeight="1" thickBot="1" x14ac:dyDescent="0.25">
      <c r="A3" s="1402" t="s">
        <v>378</v>
      </c>
      <c r="B3" s="1403"/>
      <c r="C3" s="1403"/>
      <c r="D3" s="1403"/>
      <c r="E3" s="1403"/>
      <c r="F3" s="1403"/>
      <c r="G3" s="1403"/>
      <c r="H3" s="1403"/>
      <c r="I3" s="1403"/>
      <c r="J3" s="1403"/>
      <c r="K3" s="1528" t="s">
        <v>412</v>
      </c>
      <c r="L3" s="1528" t="s">
        <v>432</v>
      </c>
    </row>
    <row r="4" spans="1:21" ht="18.75" customHeight="1" x14ac:dyDescent="0.2">
      <c r="A4" s="1435" t="s">
        <v>132</v>
      </c>
      <c r="B4" s="1531"/>
      <c r="C4" s="1531"/>
      <c r="D4" s="1531"/>
      <c r="E4" s="1531"/>
      <c r="F4" s="1531"/>
      <c r="G4" s="1531"/>
      <c r="H4" s="1531"/>
      <c r="I4" s="1531"/>
      <c r="J4" s="1532"/>
      <c r="K4" s="1529"/>
      <c r="L4" s="1529"/>
    </row>
    <row r="5" spans="1:21" ht="13.5" thickBot="1" x14ac:dyDescent="0.25">
      <c r="A5" s="7"/>
      <c r="B5" s="388" t="s">
        <v>94</v>
      </c>
      <c r="C5" s="209" t="s">
        <v>17</v>
      </c>
      <c r="D5" s="494"/>
      <c r="E5" s="495"/>
      <c r="F5" s="390" t="s">
        <v>18</v>
      </c>
      <c r="G5" s="390"/>
      <c r="H5" s="390"/>
      <c r="I5" s="390"/>
      <c r="J5" s="391"/>
      <c r="K5" s="1529"/>
      <c r="L5" s="1529"/>
    </row>
    <row r="6" spans="1:21" x14ac:dyDescent="0.2">
      <c r="A6" s="8"/>
      <c r="B6" s="392" t="s">
        <v>95</v>
      </c>
      <c r="C6" s="216" t="s">
        <v>93</v>
      </c>
      <c r="D6" s="496"/>
      <c r="E6" s="167" t="s">
        <v>11</v>
      </c>
      <c r="F6" s="1431">
        <v>610</v>
      </c>
      <c r="G6" s="1433">
        <v>620</v>
      </c>
      <c r="H6" s="1433">
        <v>630</v>
      </c>
      <c r="I6" s="1434">
        <v>640</v>
      </c>
      <c r="J6" s="1533" t="s">
        <v>9</v>
      </c>
      <c r="K6" s="1529"/>
      <c r="L6" s="1529"/>
    </row>
    <row r="7" spans="1:21" ht="13.5" thickBot="1" x14ac:dyDescent="0.25">
      <c r="A7" s="137"/>
      <c r="B7" s="394"/>
      <c r="C7" s="218"/>
      <c r="D7" s="497"/>
      <c r="E7" s="171"/>
      <c r="F7" s="1432"/>
      <c r="G7" s="1412"/>
      <c r="H7" s="1412"/>
      <c r="I7" s="1405"/>
      <c r="J7" s="1534"/>
      <c r="K7" s="1530"/>
      <c r="L7" s="1530"/>
    </row>
    <row r="8" spans="1:21" ht="16.5" thickTop="1" x14ac:dyDescent="0.25">
      <c r="A8" s="136">
        <v>1</v>
      </c>
      <c r="B8" s="498" t="s">
        <v>302</v>
      </c>
      <c r="C8" s="499"/>
      <c r="D8" s="500"/>
      <c r="E8" s="500"/>
      <c r="F8" s="975">
        <f t="shared" ref="F8:L8" si="0">SUM(F9+F11+F14)</f>
        <v>0</v>
      </c>
      <c r="G8" s="976">
        <f t="shared" si="0"/>
        <v>0</v>
      </c>
      <c r="H8" s="976">
        <f t="shared" si="0"/>
        <v>26000</v>
      </c>
      <c r="I8" s="976">
        <f t="shared" si="0"/>
        <v>6620</v>
      </c>
      <c r="J8" s="977">
        <f t="shared" si="0"/>
        <v>32620</v>
      </c>
      <c r="K8" s="978">
        <f t="shared" si="0"/>
        <v>32620</v>
      </c>
      <c r="L8" s="978">
        <f t="shared" si="0"/>
        <v>32620</v>
      </c>
    </row>
    <row r="9" spans="1:21" ht="15.75" x14ac:dyDescent="0.25">
      <c r="A9" s="90"/>
      <c r="B9" s="397"/>
      <c r="C9" s="501" t="s">
        <v>162</v>
      </c>
      <c r="D9" s="502"/>
      <c r="E9" s="503"/>
      <c r="F9" s="979">
        <f t="shared" ref="F9:L9" si="1">SUM(F10:F10)</f>
        <v>0</v>
      </c>
      <c r="G9" s="980">
        <f t="shared" si="1"/>
        <v>0</v>
      </c>
      <c r="H9" s="980">
        <f t="shared" si="1"/>
        <v>0</v>
      </c>
      <c r="I9" s="980">
        <f t="shared" si="1"/>
        <v>1000</v>
      </c>
      <c r="J9" s="981">
        <f t="shared" si="1"/>
        <v>1000</v>
      </c>
      <c r="K9" s="982">
        <f t="shared" si="1"/>
        <v>1000</v>
      </c>
      <c r="L9" s="982">
        <f t="shared" si="1"/>
        <v>1000</v>
      </c>
    </row>
    <row r="10" spans="1:21" ht="15.75" x14ac:dyDescent="0.25">
      <c r="A10" s="90"/>
      <c r="B10" s="141"/>
      <c r="C10" s="405" t="s">
        <v>236</v>
      </c>
      <c r="D10" s="198"/>
      <c r="E10" s="504" t="s">
        <v>303</v>
      </c>
      <c r="F10" s="983"/>
      <c r="G10" s="984"/>
      <c r="H10" s="985"/>
      <c r="I10" s="984">
        <v>1000</v>
      </c>
      <c r="J10" s="986">
        <v>1000</v>
      </c>
      <c r="K10" s="987">
        <v>1000</v>
      </c>
      <c r="L10" s="987">
        <v>1000</v>
      </c>
    </row>
    <row r="11" spans="1:21" ht="15.75" x14ac:dyDescent="0.25">
      <c r="A11" s="90"/>
      <c r="B11" s="397"/>
      <c r="C11" s="501" t="s">
        <v>308</v>
      </c>
      <c r="D11" s="502"/>
      <c r="E11" s="503"/>
      <c r="F11" s="979">
        <f>SUM(F12:F13)</f>
        <v>0</v>
      </c>
      <c r="G11" s="980">
        <f t="shared" ref="G11:L11" si="2">SUM(G12:G13)</f>
        <v>0</v>
      </c>
      <c r="H11" s="980">
        <f t="shared" si="2"/>
        <v>0</v>
      </c>
      <c r="I11" s="980">
        <f t="shared" si="2"/>
        <v>500</v>
      </c>
      <c r="J11" s="981">
        <f t="shared" si="2"/>
        <v>500</v>
      </c>
      <c r="K11" s="982">
        <f t="shared" si="2"/>
        <v>500</v>
      </c>
      <c r="L11" s="982">
        <f t="shared" si="2"/>
        <v>500</v>
      </c>
    </row>
    <row r="12" spans="1:21" ht="15.75" x14ac:dyDescent="0.25">
      <c r="A12" s="94"/>
      <c r="B12" s="123"/>
      <c r="C12" s="505"/>
      <c r="D12" s="199"/>
      <c r="E12" s="506" t="s">
        <v>448</v>
      </c>
      <c r="F12" s="988"/>
      <c r="G12" s="989"/>
      <c r="H12" s="990"/>
      <c r="I12" s="989">
        <v>500</v>
      </c>
      <c r="J12" s="991">
        <v>500</v>
      </c>
      <c r="K12" s="992">
        <f>+J12</f>
        <v>500</v>
      </c>
      <c r="L12" s="992">
        <f>+J12</f>
        <v>500</v>
      </c>
    </row>
    <row r="13" spans="1:21" ht="15.75" x14ac:dyDescent="0.25">
      <c r="A13" s="94"/>
      <c r="B13" s="123"/>
      <c r="C13" s="505"/>
      <c r="D13" s="199"/>
      <c r="E13" s="506" t="s">
        <v>342</v>
      </c>
      <c r="F13" s="988">
        <v>0</v>
      </c>
      <c r="G13" s="989"/>
      <c r="H13" s="990"/>
      <c r="I13" s="989"/>
      <c r="J13" s="991">
        <f>+F13</f>
        <v>0</v>
      </c>
      <c r="K13" s="992">
        <v>0</v>
      </c>
      <c r="L13" s="992">
        <v>0</v>
      </c>
    </row>
    <row r="14" spans="1:21" s="22" customFormat="1" ht="15.75" x14ac:dyDescent="0.25">
      <c r="A14" s="138"/>
      <c r="B14" s="1204"/>
      <c r="C14" s="1205" t="s">
        <v>129</v>
      </c>
      <c r="D14" s="1206"/>
      <c r="E14" s="1207"/>
      <c r="F14" s="1208">
        <f>SUM(F15:F20)</f>
        <v>0</v>
      </c>
      <c r="G14" s="1209">
        <f t="shared" ref="G14:L14" si="3">SUM(G15:G20)</f>
        <v>0</v>
      </c>
      <c r="H14" s="1209">
        <f t="shared" si="3"/>
        <v>26000</v>
      </c>
      <c r="I14" s="1209">
        <f t="shared" si="3"/>
        <v>5120</v>
      </c>
      <c r="J14" s="1210">
        <f t="shared" si="3"/>
        <v>31120</v>
      </c>
      <c r="K14" s="1211">
        <f t="shared" si="3"/>
        <v>31120</v>
      </c>
      <c r="L14" s="1211">
        <f t="shared" si="3"/>
        <v>31120</v>
      </c>
      <c r="M14" s="1212"/>
      <c r="N14" s="1212"/>
      <c r="O14" s="1212"/>
      <c r="P14" s="1212"/>
      <c r="Q14" s="1212"/>
      <c r="R14" s="1212"/>
      <c r="S14" s="1212"/>
      <c r="T14" s="1212"/>
      <c r="U14" s="1212"/>
    </row>
    <row r="15" spans="1:21" s="98" customFormat="1" ht="15.75" x14ac:dyDescent="0.25">
      <c r="A15" s="139"/>
      <c r="B15" s="123">
        <f ca="1">B15:ABR15</f>
        <v>0</v>
      </c>
      <c r="C15" s="505" t="s">
        <v>304</v>
      </c>
      <c r="D15" s="844" t="s">
        <v>130</v>
      </c>
      <c r="E15" s="506" t="s">
        <v>130</v>
      </c>
      <c r="F15" s="988"/>
      <c r="G15" s="989"/>
      <c r="H15" s="989">
        <v>1000</v>
      </c>
      <c r="I15" s="989"/>
      <c r="J15" s="991">
        <f>SUM(F15:I15)</f>
        <v>1000</v>
      </c>
      <c r="K15" s="1213">
        <v>1000</v>
      </c>
      <c r="L15" s="1213">
        <v>1000</v>
      </c>
      <c r="M15" s="1212"/>
      <c r="N15" s="1212"/>
      <c r="O15" s="1212"/>
      <c r="P15" s="1212"/>
      <c r="Q15" s="1212"/>
      <c r="R15" s="1212"/>
      <c r="S15" s="1212"/>
      <c r="T15" s="1212"/>
      <c r="U15" s="1212"/>
    </row>
    <row r="16" spans="1:21" ht="15.75" x14ac:dyDescent="0.25">
      <c r="A16" s="90"/>
      <c r="B16" s="141"/>
      <c r="C16" s="405"/>
      <c r="D16" s="198"/>
      <c r="E16" s="504" t="s">
        <v>305</v>
      </c>
      <c r="F16" s="983"/>
      <c r="G16" s="984"/>
      <c r="H16" s="985">
        <v>9000</v>
      </c>
      <c r="I16" s="984"/>
      <c r="J16" s="993">
        <f>SUM(F16:I16)</f>
        <v>9000</v>
      </c>
      <c r="K16" s="987">
        <v>9000</v>
      </c>
      <c r="L16" s="987">
        <v>9000</v>
      </c>
    </row>
    <row r="17" spans="1:16" ht="15.75" x14ac:dyDescent="0.25">
      <c r="A17" s="90"/>
      <c r="B17" s="509"/>
      <c r="C17" s="405"/>
      <c r="D17" s="198"/>
      <c r="E17" s="510" t="s">
        <v>306</v>
      </c>
      <c r="F17" s="983"/>
      <c r="G17" s="984"/>
      <c r="H17" s="985">
        <v>16000</v>
      </c>
      <c r="I17" s="984"/>
      <c r="J17" s="993">
        <v>16000</v>
      </c>
      <c r="K17" s="987">
        <v>16000</v>
      </c>
      <c r="L17" s="987">
        <v>16000</v>
      </c>
    </row>
    <row r="18" spans="1:16" s="126" customFormat="1" ht="15.75" x14ac:dyDescent="0.25">
      <c r="A18" s="90"/>
      <c r="B18" s="509"/>
      <c r="C18" s="405"/>
      <c r="D18" s="198"/>
      <c r="E18" s="510" t="s">
        <v>307</v>
      </c>
      <c r="F18" s="983"/>
      <c r="G18" s="984"/>
      <c r="H18" s="985"/>
      <c r="I18" s="984">
        <v>4500</v>
      </c>
      <c r="J18" s="993">
        <f>SUM(F18:I18)</f>
        <v>4500</v>
      </c>
      <c r="K18" s="987">
        <v>4500</v>
      </c>
      <c r="L18" s="987">
        <v>4500</v>
      </c>
    </row>
    <row r="19" spans="1:16" s="126" customFormat="1" ht="15.75" x14ac:dyDescent="0.25">
      <c r="A19" s="101"/>
      <c r="B19" s="1189"/>
      <c r="C19" s="754"/>
      <c r="D19" s="755"/>
      <c r="E19" s="1190" t="s">
        <v>398</v>
      </c>
      <c r="F19" s="1191"/>
      <c r="G19" s="1192"/>
      <c r="H19" s="1193"/>
      <c r="I19" s="1192">
        <v>500</v>
      </c>
      <c r="J19" s="1194">
        <v>500</v>
      </c>
      <c r="K19" s="1195">
        <v>500</v>
      </c>
      <c r="L19" s="1195">
        <v>500</v>
      </c>
    </row>
    <row r="20" spans="1:16" s="126" customFormat="1" ht="16.5" thickBot="1" x14ac:dyDescent="0.3">
      <c r="A20" s="99"/>
      <c r="B20" s="511"/>
      <c r="C20" s="492"/>
      <c r="D20" s="449"/>
      <c r="E20" s="512" t="s">
        <v>402</v>
      </c>
      <c r="F20" s="994"/>
      <c r="G20" s="995"/>
      <c r="H20" s="996"/>
      <c r="I20" s="995">
        <v>120</v>
      </c>
      <c r="J20" s="997">
        <f>SUM(F20:I20)</f>
        <v>120</v>
      </c>
      <c r="K20" s="998">
        <v>120</v>
      </c>
      <c r="L20" s="998">
        <v>120</v>
      </c>
    </row>
    <row r="21" spans="1:16" x14ac:dyDescent="0.2">
      <c r="N21" s="118"/>
      <c r="P21" s="118"/>
    </row>
    <row r="22" spans="1:16" x14ac:dyDescent="0.2">
      <c r="N22" s="118"/>
    </row>
    <row r="25" spans="1:16" ht="23.25" x14ac:dyDescent="0.35">
      <c r="E25" s="1196"/>
    </row>
  </sheetData>
  <mergeCells count="10">
    <mergeCell ref="A1:L1"/>
    <mergeCell ref="K3:K7"/>
    <mergeCell ref="L3:L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85" zoomScaleNormal="85" workbookViewId="0">
      <selection activeCell="N12" sqref="N12"/>
    </sheetView>
  </sheetViews>
  <sheetFormatPr defaultRowHeight="12.75" x14ac:dyDescent="0.2"/>
  <cols>
    <col min="1" max="1" width="3.85546875" style="1" customWidth="1"/>
    <col min="2" max="2" width="3.42578125" style="83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2" width="13" style="381" customWidth="1"/>
    <col min="13" max="13" width="14.85546875" style="16" customWidth="1"/>
    <col min="14" max="16384" width="9.140625" style="16"/>
  </cols>
  <sheetData>
    <row r="1" spans="1:13" ht="23.25" x14ac:dyDescent="0.35">
      <c r="A1" s="1383" t="s">
        <v>312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</row>
    <row r="2" spans="1:13" ht="15.75" thickBot="1" x14ac:dyDescent="0.25">
      <c r="A2" s="95"/>
      <c r="B2" s="95"/>
      <c r="C2" s="19"/>
      <c r="D2" s="19"/>
      <c r="E2" s="19"/>
      <c r="F2" s="19"/>
      <c r="G2" s="19"/>
      <c r="H2" s="19"/>
      <c r="I2" s="19"/>
      <c r="J2" s="19"/>
      <c r="K2" s="19"/>
      <c r="L2" s="96"/>
      <c r="M2" s="19"/>
    </row>
    <row r="3" spans="1:13" ht="14.25" customHeight="1" x14ac:dyDescent="0.2">
      <c r="A3" s="1536" t="s">
        <v>378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5" t="s">
        <v>412</v>
      </c>
      <c r="M3" s="1535" t="s">
        <v>432</v>
      </c>
    </row>
    <row r="4" spans="1:13" ht="18.75" customHeight="1" x14ac:dyDescent="0.2">
      <c r="A4" s="142"/>
      <c r="B4" s="1538" t="s">
        <v>132</v>
      </c>
      <c r="C4" s="1539"/>
      <c r="D4" s="1539"/>
      <c r="E4" s="1539"/>
      <c r="F4" s="1539"/>
      <c r="G4" s="1539"/>
      <c r="H4" s="1539"/>
      <c r="I4" s="1539"/>
      <c r="J4" s="1539"/>
      <c r="K4" s="1540"/>
      <c r="L4" s="1446"/>
      <c r="M4" s="1446"/>
    </row>
    <row r="5" spans="1:13" ht="15" x14ac:dyDescent="0.2">
      <c r="A5" s="142"/>
      <c r="B5" s="486" t="s">
        <v>94</v>
      </c>
      <c r="C5" s="484" t="s">
        <v>17</v>
      </c>
      <c r="D5" s="484"/>
      <c r="E5" s="1538" t="s">
        <v>18</v>
      </c>
      <c r="F5" s="1541"/>
      <c r="G5" s="1541"/>
      <c r="H5" s="1541"/>
      <c r="I5" s="1541"/>
      <c r="J5" s="1541"/>
      <c r="K5" s="1542"/>
      <c r="L5" s="1446"/>
      <c r="M5" s="1446"/>
    </row>
    <row r="6" spans="1:13" ht="15" x14ac:dyDescent="0.2">
      <c r="A6" s="142"/>
      <c r="B6" s="486" t="s">
        <v>95</v>
      </c>
      <c r="C6" s="484" t="s">
        <v>93</v>
      </c>
      <c r="D6" s="484"/>
      <c r="E6" s="485" t="s">
        <v>11</v>
      </c>
      <c r="F6" s="1515">
        <v>610</v>
      </c>
      <c r="G6" s="1515">
        <v>620</v>
      </c>
      <c r="H6" s="1515">
        <v>630</v>
      </c>
      <c r="I6" s="1515">
        <v>640</v>
      </c>
      <c r="J6" s="1453">
        <v>650</v>
      </c>
      <c r="K6" s="1513" t="s">
        <v>9</v>
      </c>
      <c r="L6" s="1446"/>
      <c r="M6" s="1446"/>
    </row>
    <row r="7" spans="1:13" ht="15.75" thickBot="1" x14ac:dyDescent="0.25">
      <c r="A7" s="142"/>
      <c r="B7" s="513"/>
      <c r="C7" s="183"/>
      <c r="D7" s="183"/>
      <c r="E7" s="514"/>
      <c r="F7" s="1453"/>
      <c r="G7" s="1453"/>
      <c r="H7" s="1453"/>
      <c r="I7" s="1453"/>
      <c r="J7" s="1394"/>
      <c r="K7" s="1388"/>
      <c r="L7" s="1446"/>
      <c r="M7" s="1446"/>
    </row>
    <row r="8" spans="1:13" ht="15" x14ac:dyDescent="0.2">
      <c r="A8" s="143"/>
      <c r="B8" s="1176" t="s">
        <v>131</v>
      </c>
      <c r="C8" s="1181"/>
      <c r="D8" s="515"/>
      <c r="E8" s="515"/>
      <c r="F8" s="516">
        <f>SUM(F9)</f>
        <v>0</v>
      </c>
      <c r="G8" s="516">
        <f>SUM(G9)</f>
        <v>0</v>
      </c>
      <c r="H8" s="517">
        <f>SUM(H9++H19+H28)</f>
        <v>34050</v>
      </c>
      <c r="I8" s="517">
        <f>+I19</f>
        <v>0</v>
      </c>
      <c r="J8" s="517">
        <f>+J9+J28</f>
        <v>0</v>
      </c>
      <c r="K8" s="1172">
        <f>+H8+I8</f>
        <v>34050</v>
      </c>
      <c r="L8" s="1182">
        <f>L9+L19+L28</f>
        <v>31400</v>
      </c>
      <c r="M8" s="1182">
        <f>+L8</f>
        <v>31400</v>
      </c>
    </row>
    <row r="9" spans="1:13" ht="15.75" x14ac:dyDescent="0.25">
      <c r="A9" s="143"/>
      <c r="B9" s="1177"/>
      <c r="C9" s="1183" t="s">
        <v>2</v>
      </c>
      <c r="D9" s="507"/>
      <c r="E9" s="507"/>
      <c r="F9" s="518">
        <v>0</v>
      </c>
      <c r="G9" s="518">
        <v>0</v>
      </c>
      <c r="H9" s="519">
        <f>+H10+H16</f>
        <v>12550</v>
      </c>
      <c r="I9" s="519">
        <f>+I10+I16</f>
        <v>0</v>
      </c>
      <c r="J9" s="519">
        <f>+J10+J16</f>
        <v>0</v>
      </c>
      <c r="K9" s="1173">
        <f>+K10+K16</f>
        <v>12550</v>
      </c>
      <c r="L9" s="520">
        <f>L10+L16</f>
        <v>12550</v>
      </c>
      <c r="M9" s="520">
        <f>M10+M16</f>
        <v>12550</v>
      </c>
    </row>
    <row r="10" spans="1:13" ht="15.75" x14ac:dyDescent="0.25">
      <c r="A10" s="643"/>
      <c r="B10" s="643"/>
      <c r="C10" s="1184" t="s">
        <v>236</v>
      </c>
      <c r="D10" s="521" t="s">
        <v>319</v>
      </c>
      <c r="E10" s="522"/>
      <c r="F10" s="523"/>
      <c r="G10" s="523"/>
      <c r="H10" s="524">
        <f>SUM(H11:H15)</f>
        <v>8950</v>
      </c>
      <c r="I10" s="524"/>
      <c r="J10" s="524"/>
      <c r="K10" s="1226">
        <f>SUM(H10:J10)</f>
        <v>8950</v>
      </c>
      <c r="L10" s="1319">
        <f>SUM(I10:K10)</f>
        <v>8950</v>
      </c>
      <c r="M10" s="1319">
        <f>SUM(M11+M12+M13+M14+M15)</f>
        <v>8950</v>
      </c>
    </row>
    <row r="11" spans="1:13" ht="15.75" x14ac:dyDescent="0.25">
      <c r="A11" s="143"/>
      <c r="B11" s="91"/>
      <c r="C11" s="1185"/>
      <c r="D11" s="198"/>
      <c r="E11" s="810" t="s">
        <v>316</v>
      </c>
      <c r="F11" s="805"/>
      <c r="G11" s="805"/>
      <c r="H11" s="830">
        <v>2000</v>
      </c>
      <c r="I11" s="831"/>
      <c r="J11" s="831"/>
      <c r="K11" s="1227">
        <v>2000</v>
      </c>
      <c r="L11" s="832">
        <v>2000</v>
      </c>
      <c r="M11" s="832">
        <v>2000</v>
      </c>
    </row>
    <row r="12" spans="1:13" ht="15.75" x14ac:dyDescent="0.25">
      <c r="A12" s="143"/>
      <c r="B12" s="91"/>
      <c r="C12" s="1185"/>
      <c r="D12" s="198"/>
      <c r="E12" s="810" t="s">
        <v>313</v>
      </c>
      <c r="F12" s="805"/>
      <c r="G12" s="805"/>
      <c r="H12" s="830">
        <v>1200</v>
      </c>
      <c r="I12" s="831"/>
      <c r="J12" s="831"/>
      <c r="K12" s="1227">
        <v>1200</v>
      </c>
      <c r="L12" s="832">
        <v>1200</v>
      </c>
      <c r="M12" s="832">
        <v>1200</v>
      </c>
    </row>
    <row r="13" spans="1:13" ht="15.75" x14ac:dyDescent="0.25">
      <c r="A13" s="143"/>
      <c r="B13" s="91"/>
      <c r="C13" s="1185"/>
      <c r="D13" s="198"/>
      <c r="E13" s="810" t="s">
        <v>314</v>
      </c>
      <c r="F13" s="805"/>
      <c r="G13" s="805"/>
      <c r="H13" s="830">
        <v>550</v>
      </c>
      <c r="I13" s="831"/>
      <c r="J13" s="831"/>
      <c r="K13" s="1227">
        <v>550</v>
      </c>
      <c r="L13" s="832">
        <v>550</v>
      </c>
      <c r="M13" s="832">
        <v>550</v>
      </c>
    </row>
    <row r="14" spans="1:13" ht="15.75" x14ac:dyDescent="0.25">
      <c r="A14" s="143"/>
      <c r="B14" s="91"/>
      <c r="C14" s="1185"/>
      <c r="D14" s="198"/>
      <c r="E14" s="810" t="s">
        <v>383</v>
      </c>
      <c r="F14" s="805"/>
      <c r="G14" s="805"/>
      <c r="H14" s="830">
        <v>2200</v>
      </c>
      <c r="I14" s="831"/>
      <c r="J14" s="831"/>
      <c r="K14" s="1227">
        <v>2200</v>
      </c>
      <c r="L14" s="832">
        <v>2200</v>
      </c>
      <c r="M14" s="832">
        <v>2200</v>
      </c>
    </row>
    <row r="15" spans="1:13" ht="15.75" x14ac:dyDescent="0.25">
      <c r="A15" s="143"/>
      <c r="B15" s="91"/>
      <c r="C15" s="1185"/>
      <c r="D15" s="198"/>
      <c r="E15" s="810" t="s">
        <v>315</v>
      </c>
      <c r="F15" s="805"/>
      <c r="G15" s="805"/>
      <c r="H15" s="830">
        <v>3000</v>
      </c>
      <c r="I15" s="831"/>
      <c r="J15" s="831"/>
      <c r="K15" s="1227">
        <v>3000</v>
      </c>
      <c r="L15" s="832">
        <f>+K15</f>
        <v>3000</v>
      </c>
      <c r="M15" s="832">
        <f>+K15</f>
        <v>3000</v>
      </c>
    </row>
    <row r="16" spans="1:13" ht="15.75" x14ac:dyDescent="0.25">
      <c r="A16" s="643"/>
      <c r="B16" s="643"/>
      <c r="C16" s="1184" t="s">
        <v>317</v>
      </c>
      <c r="D16" s="521" t="s">
        <v>3</v>
      </c>
      <c r="E16" s="834"/>
      <c r="F16" s="803">
        <f>F23</f>
        <v>0</v>
      </c>
      <c r="G16" s="803">
        <f>SUM(G18)</f>
        <v>0</v>
      </c>
      <c r="H16" s="835">
        <f>SUM(H17:H18)</f>
        <v>3600</v>
      </c>
      <c r="I16" s="835">
        <f>SUM(I18)</f>
        <v>0</v>
      </c>
      <c r="J16" s="835">
        <f>SUM(J18)</f>
        <v>0</v>
      </c>
      <c r="K16" s="1174">
        <f t="shared" ref="K16:K18" si="0">SUM(F16:J16)</f>
        <v>3600</v>
      </c>
      <c r="L16" s="836">
        <f>L17+L18</f>
        <v>3600</v>
      </c>
      <c r="M16" s="836">
        <f>M17+M18</f>
        <v>3600</v>
      </c>
    </row>
    <row r="17" spans="1:16" ht="15.75" x14ac:dyDescent="0.25">
      <c r="A17" s="643"/>
      <c r="B17" s="1178"/>
      <c r="C17" s="1186"/>
      <c r="D17" s="844"/>
      <c r="E17" s="847" t="s">
        <v>391</v>
      </c>
      <c r="F17" s="845"/>
      <c r="G17" s="845"/>
      <c r="H17" s="848">
        <v>2600</v>
      </c>
      <c r="I17" s="846"/>
      <c r="J17" s="846"/>
      <c r="K17" s="1228">
        <v>2600</v>
      </c>
      <c r="L17" s="849">
        <v>2600</v>
      </c>
      <c r="M17" s="849">
        <v>2600</v>
      </c>
    </row>
    <row r="18" spans="1:16" ht="15.75" x14ac:dyDescent="0.25">
      <c r="A18" s="143"/>
      <c r="B18" s="143"/>
      <c r="C18" s="1185"/>
      <c r="D18" s="198"/>
      <c r="E18" s="804" t="s">
        <v>318</v>
      </c>
      <c r="F18" s="805"/>
      <c r="G18" s="805"/>
      <c r="H18" s="830">
        <v>1000</v>
      </c>
      <c r="I18" s="831"/>
      <c r="J18" s="831"/>
      <c r="K18" s="1227">
        <f t="shared" si="0"/>
        <v>1000</v>
      </c>
      <c r="L18" s="832">
        <v>1000</v>
      </c>
      <c r="M18" s="832">
        <v>1000</v>
      </c>
    </row>
    <row r="19" spans="1:16" ht="15.75" x14ac:dyDescent="0.25">
      <c r="A19" s="143"/>
      <c r="B19" s="1179"/>
      <c r="C19" s="1187"/>
      <c r="D19" s="528"/>
      <c r="E19" s="837" t="s">
        <v>411</v>
      </c>
      <c r="F19" s="838"/>
      <c r="G19" s="838"/>
      <c r="H19" s="839">
        <v>20000</v>
      </c>
      <c r="I19" s="839">
        <f>SUM(I20:I27)</f>
        <v>0</v>
      </c>
      <c r="J19" s="839"/>
      <c r="K19" s="1175">
        <v>18350</v>
      </c>
      <c r="L19" s="840">
        <v>17350</v>
      </c>
      <c r="M19" s="840">
        <v>17350</v>
      </c>
      <c r="P19" s="905"/>
    </row>
    <row r="20" spans="1:16" ht="15.75" x14ac:dyDescent="0.25">
      <c r="A20" s="143"/>
      <c r="B20" s="143"/>
      <c r="C20" s="1185"/>
      <c r="D20" s="198"/>
      <c r="E20" s="804" t="s">
        <v>384</v>
      </c>
      <c r="F20" s="805"/>
      <c r="G20" s="805"/>
      <c r="H20" s="830"/>
      <c r="I20" s="974">
        <v>0</v>
      </c>
      <c r="J20" s="974"/>
      <c r="K20" s="1229">
        <v>12000</v>
      </c>
      <c r="L20" s="832">
        <v>0</v>
      </c>
      <c r="M20" s="832">
        <v>0</v>
      </c>
    </row>
    <row r="21" spans="1:16" ht="15.75" x14ac:dyDescent="0.25">
      <c r="A21" s="143"/>
      <c r="B21" s="143"/>
      <c r="C21" s="1185"/>
      <c r="D21" s="198"/>
      <c r="E21" s="804" t="s">
        <v>385</v>
      </c>
      <c r="F21" s="805"/>
      <c r="G21" s="805"/>
      <c r="H21" s="830"/>
      <c r="I21" s="831">
        <v>0</v>
      </c>
      <c r="J21" s="831"/>
      <c r="K21" s="1227">
        <v>4000</v>
      </c>
      <c r="L21" s="832">
        <v>0</v>
      </c>
      <c r="M21" s="832">
        <v>0</v>
      </c>
    </row>
    <row r="22" spans="1:16" ht="15.75" x14ac:dyDescent="0.25">
      <c r="A22" s="143"/>
      <c r="B22" s="143"/>
      <c r="C22" s="1185"/>
      <c r="D22" s="198"/>
      <c r="E22" s="804" t="s">
        <v>386</v>
      </c>
      <c r="F22" s="805"/>
      <c r="G22" s="805"/>
      <c r="H22" s="830"/>
      <c r="I22" s="831">
        <v>0</v>
      </c>
      <c r="J22" s="831"/>
      <c r="K22" s="1227">
        <v>450</v>
      </c>
      <c r="L22" s="832">
        <v>0</v>
      </c>
      <c r="M22" s="832">
        <v>0</v>
      </c>
    </row>
    <row r="23" spans="1:16" ht="15.75" x14ac:dyDescent="0.25">
      <c r="A23" s="143"/>
      <c r="B23" s="143"/>
      <c r="C23" s="1185"/>
      <c r="D23" s="198"/>
      <c r="E23" s="804" t="s">
        <v>387</v>
      </c>
      <c r="F23" s="805"/>
      <c r="G23" s="805"/>
      <c r="H23" s="830"/>
      <c r="I23" s="831">
        <v>0</v>
      </c>
      <c r="J23" s="831"/>
      <c r="K23" s="1227">
        <v>550</v>
      </c>
      <c r="L23" s="832">
        <v>0</v>
      </c>
      <c r="M23" s="832">
        <v>0</v>
      </c>
    </row>
    <row r="24" spans="1:16" ht="15.75" x14ac:dyDescent="0.25">
      <c r="A24" s="143"/>
      <c r="B24" s="143"/>
      <c r="C24" s="1185"/>
      <c r="D24" s="198"/>
      <c r="E24" s="804" t="s">
        <v>388</v>
      </c>
      <c r="F24" s="805"/>
      <c r="G24" s="805"/>
      <c r="H24" s="830"/>
      <c r="I24" s="831">
        <v>0</v>
      </c>
      <c r="J24" s="831"/>
      <c r="K24" s="1227">
        <v>550</v>
      </c>
      <c r="L24" s="832">
        <v>0</v>
      </c>
      <c r="M24" s="832">
        <v>0</v>
      </c>
    </row>
    <row r="25" spans="1:16" ht="15.75" x14ac:dyDescent="0.25">
      <c r="A25" s="143"/>
      <c r="B25" s="143"/>
      <c r="C25" s="1185"/>
      <c r="D25" s="198"/>
      <c r="E25" s="804" t="s">
        <v>361</v>
      </c>
      <c r="F25" s="805"/>
      <c r="G25" s="805"/>
      <c r="H25" s="830"/>
      <c r="I25" s="831">
        <v>0</v>
      </c>
      <c r="J25" s="831"/>
      <c r="K25" s="1227">
        <v>550</v>
      </c>
      <c r="L25" s="832">
        <v>0</v>
      </c>
      <c r="M25" s="832">
        <v>0</v>
      </c>
    </row>
    <row r="26" spans="1:16" ht="15.75" x14ac:dyDescent="0.25">
      <c r="A26" s="143"/>
      <c r="B26" s="143"/>
      <c r="C26" s="1185"/>
      <c r="D26" s="198"/>
      <c r="E26" s="804" t="s">
        <v>389</v>
      </c>
      <c r="F26" s="805"/>
      <c r="G26" s="805"/>
      <c r="H26" s="830"/>
      <c r="I26" s="831">
        <v>0</v>
      </c>
      <c r="J26" s="831"/>
      <c r="K26" s="1227">
        <v>50</v>
      </c>
      <c r="L26" s="832">
        <v>0</v>
      </c>
      <c r="M26" s="832">
        <v>0</v>
      </c>
    </row>
    <row r="27" spans="1:16" ht="15.75" x14ac:dyDescent="0.25">
      <c r="A27" s="143"/>
      <c r="B27" s="143"/>
      <c r="C27" s="1185"/>
      <c r="D27" s="198"/>
      <c r="E27" s="804" t="s">
        <v>390</v>
      </c>
      <c r="F27" s="805"/>
      <c r="G27" s="805"/>
      <c r="H27" s="830"/>
      <c r="I27" s="831">
        <v>0</v>
      </c>
      <c r="J27" s="831"/>
      <c r="K27" s="1227">
        <v>200</v>
      </c>
      <c r="L27" s="832">
        <v>0</v>
      </c>
      <c r="M27" s="832">
        <v>0</v>
      </c>
    </row>
    <row r="28" spans="1:16" ht="15.75" x14ac:dyDescent="0.25">
      <c r="A28" s="143"/>
      <c r="B28" s="1180"/>
      <c r="C28" s="1188"/>
      <c r="D28" s="529"/>
      <c r="E28" s="837" t="s">
        <v>332</v>
      </c>
      <c r="F28" s="838"/>
      <c r="G28" s="838"/>
      <c r="H28" s="841">
        <f>SUM(H29+H30)</f>
        <v>1500</v>
      </c>
      <c r="I28" s="839"/>
      <c r="J28" s="839"/>
      <c r="K28" s="1318">
        <f>SUM(K29+K30)</f>
        <v>1500</v>
      </c>
      <c r="L28" s="840">
        <f>SUM(L29:L30)</f>
        <v>1500</v>
      </c>
      <c r="M28" s="840">
        <f>SUM(M29:M30)</f>
        <v>1500</v>
      </c>
    </row>
    <row r="29" spans="1:16" ht="15.75" x14ac:dyDescent="0.25">
      <c r="A29" s="143"/>
      <c r="B29" s="1273"/>
      <c r="C29" s="1274"/>
      <c r="D29" s="755"/>
      <c r="E29" s="807" t="s">
        <v>333</v>
      </c>
      <c r="F29" s="808"/>
      <c r="G29" s="808"/>
      <c r="H29" s="1275">
        <v>1000</v>
      </c>
      <c r="I29" s="1276"/>
      <c r="J29" s="1276"/>
      <c r="K29" s="1277">
        <v>1000</v>
      </c>
      <c r="L29" s="1031">
        <v>1000</v>
      </c>
      <c r="M29" s="1031">
        <v>1000</v>
      </c>
    </row>
    <row r="30" spans="1:16" ht="16.5" thickBot="1" x14ac:dyDescent="0.3">
      <c r="A30" s="1270"/>
      <c r="B30" s="1271"/>
      <c r="C30" s="198"/>
      <c r="D30" s="198"/>
      <c r="E30" s="804" t="s">
        <v>410</v>
      </c>
      <c r="F30" s="805"/>
      <c r="G30" s="805"/>
      <c r="H30" s="830">
        <v>500</v>
      </c>
      <c r="I30" s="831"/>
      <c r="J30" s="831"/>
      <c r="K30" s="1227">
        <v>500</v>
      </c>
      <c r="L30" s="1320">
        <v>500</v>
      </c>
      <c r="M30" s="1320">
        <v>500</v>
      </c>
    </row>
  </sheetData>
  <mergeCells count="12">
    <mergeCell ref="A1:M1"/>
    <mergeCell ref="L3:L7"/>
    <mergeCell ref="A3:K3"/>
    <mergeCell ref="M3:M7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topLeftCell="A3" zoomScaleNormal="100" workbookViewId="0">
      <selection activeCell="J28" sqref="J28"/>
    </sheetView>
  </sheetViews>
  <sheetFormatPr defaultRowHeight="12.75" x14ac:dyDescent="0.2"/>
  <cols>
    <col min="1" max="1" width="3.85546875" style="1" customWidth="1"/>
    <col min="2" max="2" width="3.42578125" style="83" customWidth="1"/>
    <col min="3" max="3" width="7.28515625" style="16" customWidth="1"/>
    <col min="4" max="4" width="42.85546875" style="16" customWidth="1"/>
    <col min="5" max="8" width="15.7109375" style="16" customWidth="1"/>
    <col min="9" max="9" width="15.7109375" style="381" customWidth="1"/>
    <col min="10" max="11" width="12.7109375" style="16" customWidth="1"/>
    <col min="12" max="12" width="9.140625" style="16"/>
    <col min="13" max="13" width="12.85546875" style="16" bestFit="1" customWidth="1"/>
    <col min="14" max="14" width="11.85546875" style="16" bestFit="1" customWidth="1"/>
    <col min="15" max="16384" width="9.140625" style="16"/>
  </cols>
  <sheetData>
    <row r="1" spans="1:14" ht="30" customHeight="1" x14ac:dyDescent="0.2">
      <c r="A1" s="1543" t="s">
        <v>440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</row>
    <row r="2" spans="1:14" ht="30" customHeight="1" thickBot="1" x14ac:dyDescent="0.25">
      <c r="A2" s="163"/>
      <c r="B2" s="163"/>
      <c r="C2" s="163"/>
      <c r="D2" s="163"/>
      <c r="E2" s="163"/>
      <c r="F2" s="163"/>
      <c r="G2" s="163"/>
      <c r="H2" s="163"/>
      <c r="I2" s="163"/>
      <c r="K2" s="18"/>
    </row>
    <row r="3" spans="1:14" ht="21.75" customHeight="1" x14ac:dyDescent="0.25">
      <c r="A3" s="1547" t="s">
        <v>415</v>
      </c>
      <c r="B3" s="1548"/>
      <c r="C3" s="1548"/>
      <c r="D3" s="1548"/>
      <c r="E3" s="1548"/>
      <c r="F3" s="1548"/>
      <c r="G3" s="1548"/>
      <c r="H3" s="1548"/>
      <c r="I3" s="1549"/>
      <c r="J3" s="1545" t="s">
        <v>443</v>
      </c>
      <c r="K3" s="1445" t="s">
        <v>432</v>
      </c>
    </row>
    <row r="4" spans="1:14" ht="18.75" customHeight="1" x14ac:dyDescent="0.25">
      <c r="A4" s="106"/>
      <c r="B4" s="532"/>
      <c r="C4" s="533"/>
      <c r="D4" s="534"/>
      <c r="E4" s="1550" t="s">
        <v>150</v>
      </c>
      <c r="F4" s="1551"/>
      <c r="G4" s="1551"/>
      <c r="H4" s="1551"/>
      <c r="I4" s="535"/>
      <c r="J4" s="1546"/>
      <c r="K4" s="1464"/>
    </row>
    <row r="5" spans="1:14" ht="15.75" thickBot="1" x14ac:dyDescent="0.25">
      <c r="A5" s="105"/>
      <c r="B5" s="536" t="s">
        <v>94</v>
      </c>
      <c r="C5" s="537" t="s">
        <v>17</v>
      </c>
      <c r="D5" s="538"/>
      <c r="E5" s="539" t="s">
        <v>18</v>
      </c>
      <c r="F5" s="540"/>
      <c r="G5" s="540"/>
      <c r="H5" s="540"/>
      <c r="I5" s="541"/>
      <c r="J5" s="1546"/>
      <c r="K5" s="1464"/>
    </row>
    <row r="6" spans="1:14" ht="15" x14ac:dyDescent="0.2">
      <c r="A6" s="106"/>
      <c r="B6" s="542" t="s">
        <v>95</v>
      </c>
      <c r="C6" s="543" t="s">
        <v>93</v>
      </c>
      <c r="D6" s="544" t="s">
        <v>11</v>
      </c>
      <c r="E6" s="1554">
        <v>711</v>
      </c>
      <c r="F6" s="1552">
        <v>713</v>
      </c>
      <c r="G6" s="1552">
        <v>716</v>
      </c>
      <c r="H6" s="1552">
        <v>717</v>
      </c>
      <c r="I6" s="545" t="s">
        <v>352</v>
      </c>
      <c r="J6" s="1546"/>
      <c r="K6" s="1464"/>
    </row>
    <row r="7" spans="1:14" ht="3.75" customHeight="1" thickBot="1" x14ac:dyDescent="0.25">
      <c r="A7" s="107"/>
      <c r="B7" s="542"/>
      <c r="C7" s="543"/>
      <c r="D7" s="546"/>
      <c r="E7" s="1555"/>
      <c r="F7" s="1553"/>
      <c r="G7" s="1553"/>
      <c r="H7" s="1553"/>
      <c r="I7" s="547"/>
      <c r="J7" s="1546"/>
      <c r="K7" s="1464"/>
    </row>
    <row r="8" spans="1:14" ht="28.5" customHeight="1" thickTop="1" x14ac:dyDescent="0.2">
      <c r="A8" s="108"/>
      <c r="B8" s="548"/>
      <c r="C8" s="549"/>
      <c r="D8" s="550" t="s">
        <v>151</v>
      </c>
      <c r="E8" s="699">
        <f>+E9</f>
        <v>0</v>
      </c>
      <c r="F8" s="551" t="e">
        <f>SUM(#REF!+F9)</f>
        <v>#REF!</v>
      </c>
      <c r="G8" s="551">
        <f>+G9</f>
        <v>100000</v>
      </c>
      <c r="H8" s="551">
        <f>+H9</f>
        <v>0</v>
      </c>
      <c r="I8" s="1321">
        <v>100000</v>
      </c>
      <c r="J8" s="552">
        <f>+J9</f>
        <v>0</v>
      </c>
      <c r="K8" s="552">
        <f>+K9</f>
        <v>0</v>
      </c>
      <c r="N8" s="731"/>
    </row>
    <row r="9" spans="1:14" ht="15.75" x14ac:dyDescent="0.25">
      <c r="A9" s="92"/>
      <c r="B9" s="553">
        <v>4</v>
      </c>
      <c r="C9" s="553"/>
      <c r="D9" s="554" t="s">
        <v>334</v>
      </c>
      <c r="E9" s="701">
        <f t="shared" ref="E9:K9" si="0">SUM(E10:E18)</f>
        <v>0</v>
      </c>
      <c r="F9" s="701">
        <f t="shared" si="0"/>
        <v>0</v>
      </c>
      <c r="G9" s="559">
        <f t="shared" si="0"/>
        <v>100000</v>
      </c>
      <c r="H9" s="701">
        <f t="shared" si="0"/>
        <v>0</v>
      </c>
      <c r="I9" s="559">
        <f t="shared" si="0"/>
        <v>100000</v>
      </c>
      <c r="J9" s="701">
        <f t="shared" si="0"/>
        <v>0</v>
      </c>
      <c r="K9" s="701">
        <f t="shared" si="0"/>
        <v>0</v>
      </c>
    </row>
    <row r="10" spans="1:14" ht="15" x14ac:dyDescent="0.2">
      <c r="A10" s="94">
        <v>1</v>
      </c>
      <c r="B10" s="509"/>
      <c r="C10" s="555"/>
      <c r="D10" s="556" t="s">
        <v>348</v>
      </c>
      <c r="E10" s="700"/>
      <c r="F10" s="433"/>
      <c r="G10" s="525">
        <v>15000</v>
      </c>
      <c r="H10" s="433"/>
      <c r="I10" s="526">
        <v>15000</v>
      </c>
      <c r="J10" s="557"/>
      <c r="K10" s="558"/>
    </row>
    <row r="11" spans="1:14" ht="15" x14ac:dyDescent="0.2">
      <c r="A11" s="92">
        <v>2</v>
      </c>
      <c r="B11" s="509"/>
      <c r="C11" s="555"/>
      <c r="D11" s="556" t="s">
        <v>299</v>
      </c>
      <c r="E11" s="700"/>
      <c r="F11" s="433"/>
      <c r="G11" s="525">
        <v>11000</v>
      </c>
      <c r="H11" s="433"/>
      <c r="I11" s="526">
        <v>11000</v>
      </c>
      <c r="J11" s="557"/>
      <c r="K11" s="558"/>
    </row>
    <row r="12" spans="1:14" ht="15" x14ac:dyDescent="0.2">
      <c r="A12" s="94">
        <v>6</v>
      </c>
      <c r="B12" s="509"/>
      <c r="C12" s="555"/>
      <c r="D12" s="556" t="s">
        <v>449</v>
      </c>
      <c r="E12" s="700"/>
      <c r="F12" s="433"/>
      <c r="G12" s="525">
        <v>10000</v>
      </c>
      <c r="H12" s="433"/>
      <c r="I12" s="526">
        <v>10000</v>
      </c>
      <c r="J12" s="557"/>
      <c r="K12" s="558"/>
    </row>
    <row r="13" spans="1:14" ht="15" x14ac:dyDescent="0.2">
      <c r="A13" s="92">
        <v>8</v>
      </c>
      <c r="B13" s="509"/>
      <c r="C13" s="555"/>
      <c r="D13" s="556" t="s">
        <v>400</v>
      </c>
      <c r="E13" s="700"/>
      <c r="F13" s="433"/>
      <c r="G13" s="525">
        <v>5000</v>
      </c>
      <c r="H13" s="433"/>
      <c r="I13" s="526">
        <v>5000</v>
      </c>
      <c r="J13" s="557"/>
      <c r="K13" s="558"/>
    </row>
    <row r="14" spans="1:14" ht="15" x14ac:dyDescent="0.2">
      <c r="A14" s="92">
        <v>16</v>
      </c>
      <c r="B14" s="509"/>
      <c r="C14" s="555"/>
      <c r="D14" s="556" t="s">
        <v>349</v>
      </c>
      <c r="E14" s="700"/>
      <c r="F14" s="433"/>
      <c r="G14" s="525">
        <v>5000</v>
      </c>
      <c r="H14" s="433"/>
      <c r="I14" s="526">
        <v>5000</v>
      </c>
      <c r="J14" s="557"/>
      <c r="K14" s="558"/>
    </row>
    <row r="15" spans="1:14" ht="15" x14ac:dyDescent="0.2">
      <c r="A15" s="92">
        <v>18</v>
      </c>
      <c r="B15" s="509"/>
      <c r="C15" s="555"/>
      <c r="D15" s="556" t="s">
        <v>350</v>
      </c>
      <c r="E15" s="700"/>
      <c r="F15" s="433"/>
      <c r="G15" s="525">
        <v>10000</v>
      </c>
      <c r="H15" s="433"/>
      <c r="I15" s="526">
        <v>10000</v>
      </c>
      <c r="J15" s="557"/>
      <c r="K15" s="558"/>
    </row>
    <row r="16" spans="1:14" ht="15" x14ac:dyDescent="0.2">
      <c r="A16" s="94">
        <v>19</v>
      </c>
      <c r="B16" s="509"/>
      <c r="C16" s="555"/>
      <c r="D16" s="556" t="s">
        <v>351</v>
      </c>
      <c r="E16" s="700"/>
      <c r="F16" s="433"/>
      <c r="G16" s="525">
        <v>25000</v>
      </c>
      <c r="H16" s="433"/>
      <c r="I16" s="526">
        <v>25000</v>
      </c>
      <c r="J16" s="557"/>
      <c r="K16" s="558"/>
    </row>
    <row r="17" spans="1:11" ht="15" x14ac:dyDescent="0.2">
      <c r="A17" s="92">
        <v>20</v>
      </c>
      <c r="B17" s="509"/>
      <c r="C17" s="555"/>
      <c r="D17" s="556" t="s">
        <v>450</v>
      </c>
      <c r="E17" s="700"/>
      <c r="F17" s="433"/>
      <c r="G17" s="525">
        <v>5000</v>
      </c>
      <c r="H17" s="433"/>
      <c r="I17" s="526">
        <v>5000</v>
      </c>
      <c r="J17" s="557"/>
      <c r="K17" s="558"/>
    </row>
    <row r="18" spans="1:11" ht="16.5" thickBot="1" x14ac:dyDescent="0.3">
      <c r="A18" s="109">
        <v>21</v>
      </c>
      <c r="B18" s="511"/>
      <c r="C18" s="560"/>
      <c r="D18" s="561" t="s">
        <v>451</v>
      </c>
      <c r="E18" s="702"/>
      <c r="F18" s="562"/>
      <c r="G18" s="563">
        <v>14000</v>
      </c>
      <c r="H18" s="562"/>
      <c r="I18" s="1322">
        <v>14000</v>
      </c>
      <c r="J18" s="564"/>
      <c r="K18" s="565"/>
    </row>
    <row r="19" spans="1:11" ht="15.75" x14ac:dyDescent="0.25">
      <c r="A19" s="16"/>
      <c r="B19" s="16"/>
      <c r="D19" s="566"/>
      <c r="E19" s="567"/>
      <c r="F19" s="568"/>
      <c r="G19" s="569"/>
      <c r="H19" s="568"/>
      <c r="I19" s="703"/>
      <c r="J19" s="570"/>
      <c r="K19" s="569"/>
    </row>
    <row r="216" ht="16.5" customHeight="1" x14ac:dyDescent="0.2"/>
    <row r="268" ht="11.25" customHeight="1" x14ac:dyDescent="0.2"/>
  </sheetData>
  <mergeCells count="9">
    <mergeCell ref="A1:K1"/>
    <mergeCell ref="J3:J7"/>
    <mergeCell ref="K3:K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85" zoomScaleNormal="85" workbookViewId="0">
      <selection activeCell="K6" sqref="K6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2.85546875" style="16" customWidth="1"/>
    <col min="7" max="7" width="10.42578125" style="16" customWidth="1"/>
    <col min="8" max="8" width="11" style="16" customWidth="1"/>
    <col min="9" max="9" width="11.7109375" style="16" customWidth="1"/>
    <col min="10" max="16384" width="9.140625" style="16"/>
  </cols>
  <sheetData>
    <row r="1" spans="1:9" ht="23.25" x14ac:dyDescent="0.2">
      <c r="A1" s="1376" t="s">
        <v>440</v>
      </c>
      <c r="B1" s="1376"/>
      <c r="C1" s="1376"/>
      <c r="D1" s="1376"/>
      <c r="E1" s="1376"/>
      <c r="F1" s="1376"/>
      <c r="G1" s="1376"/>
      <c r="H1" s="1376"/>
      <c r="I1" s="1376"/>
    </row>
    <row r="2" spans="1:9" ht="15.75" thickBot="1" x14ac:dyDescent="0.25">
      <c r="A2" s="571"/>
      <c r="B2" s="571"/>
      <c r="C2" s="571"/>
      <c r="D2" s="571"/>
      <c r="E2" s="571"/>
      <c r="F2" s="571"/>
      <c r="G2" s="571"/>
    </row>
    <row r="3" spans="1:9" ht="15.75" x14ac:dyDescent="0.25">
      <c r="A3" s="1362" t="s">
        <v>155</v>
      </c>
      <c r="B3" s="1373"/>
      <c r="C3" s="1373"/>
      <c r="D3" s="1373"/>
      <c r="E3" s="1373"/>
      <c r="F3" s="1556"/>
      <c r="G3" s="572"/>
      <c r="H3" s="573"/>
      <c r="I3" s="573"/>
    </row>
    <row r="4" spans="1:9" ht="15.75" x14ac:dyDescent="0.25">
      <c r="A4" s="1374"/>
      <c r="B4" s="1375"/>
      <c r="C4" s="1375"/>
      <c r="D4" s="1375"/>
      <c r="E4" s="1375"/>
      <c r="F4" s="1557"/>
      <c r="G4" s="574" t="s">
        <v>21</v>
      </c>
      <c r="H4" s="575" t="s">
        <v>21</v>
      </c>
      <c r="I4" s="575" t="s">
        <v>21</v>
      </c>
    </row>
    <row r="5" spans="1:9" ht="15.75" x14ac:dyDescent="0.25">
      <c r="A5" s="165"/>
      <c r="B5" s="216" t="s">
        <v>22</v>
      </c>
      <c r="C5" s="216" t="s">
        <v>23</v>
      </c>
      <c r="D5" s="216" t="s">
        <v>24</v>
      </c>
      <c r="E5" s="576"/>
      <c r="F5" s="577"/>
      <c r="G5" s="578" t="s">
        <v>392</v>
      </c>
      <c r="H5" s="579" t="s">
        <v>416</v>
      </c>
      <c r="I5" s="579" t="s">
        <v>438</v>
      </c>
    </row>
    <row r="6" spans="1:9" ht="16.5" thickBot="1" x14ac:dyDescent="0.3">
      <c r="A6" s="165"/>
      <c r="B6" s="216"/>
      <c r="C6" s="496"/>
      <c r="D6" s="216" t="s">
        <v>25</v>
      </c>
      <c r="E6" s="576"/>
      <c r="F6" s="577"/>
      <c r="G6" s="578"/>
      <c r="H6" s="579"/>
      <c r="I6" s="579"/>
    </row>
    <row r="7" spans="1:9" ht="15.75" x14ac:dyDescent="0.25">
      <c r="A7" s="650">
        <v>1</v>
      </c>
      <c r="B7" s="651" t="s">
        <v>157</v>
      </c>
      <c r="C7" s="652"/>
      <c r="D7" s="653"/>
      <c r="E7" s="654" t="s">
        <v>156</v>
      </c>
      <c r="F7" s="655"/>
      <c r="G7" s="656"/>
      <c r="H7" s="647"/>
      <c r="I7" s="657"/>
    </row>
    <row r="8" spans="1:9" s="130" customFormat="1" ht="15.75" x14ac:dyDescent="0.25">
      <c r="A8" s="580">
        <v>2</v>
      </c>
      <c r="B8" s="581"/>
      <c r="C8" s="582"/>
      <c r="D8" s="196"/>
      <c r="E8" s="583" t="s">
        <v>320</v>
      </c>
      <c r="F8" s="584"/>
      <c r="G8" s="1264">
        <v>10300</v>
      </c>
      <c r="H8" s="648">
        <v>10300</v>
      </c>
      <c r="I8" s="585">
        <v>10300</v>
      </c>
    </row>
    <row r="9" spans="1:9" ht="15.75" x14ac:dyDescent="0.25">
      <c r="A9" s="586">
        <v>3</v>
      </c>
      <c r="B9" s="587"/>
      <c r="C9" s="588"/>
      <c r="D9" s="589"/>
      <c r="E9" s="590" t="s">
        <v>441</v>
      </c>
      <c r="F9" s="591"/>
      <c r="G9" s="1264">
        <v>13400</v>
      </c>
      <c r="H9" s="648">
        <v>13400</v>
      </c>
      <c r="I9" s="585">
        <v>13400</v>
      </c>
    </row>
    <row r="10" spans="1:9" ht="15.75" x14ac:dyDescent="0.25">
      <c r="A10" s="1230">
        <v>4</v>
      </c>
      <c r="B10" s="1231"/>
      <c r="C10" s="1232"/>
      <c r="D10" s="1233"/>
      <c r="E10" s="96" t="s">
        <v>442</v>
      </c>
      <c r="F10" s="1234"/>
      <c r="G10" s="1235">
        <v>2200</v>
      </c>
      <c r="H10" s="1280">
        <v>2200</v>
      </c>
      <c r="I10" s="1281">
        <v>1250</v>
      </c>
    </row>
    <row r="11" spans="1:9" ht="23.25" customHeight="1" thickBot="1" x14ac:dyDescent="0.3">
      <c r="A11" s="658">
        <v>5</v>
      </c>
      <c r="B11" s="659"/>
      <c r="C11" s="659"/>
      <c r="D11" s="660"/>
      <c r="E11" s="180" t="s">
        <v>158</v>
      </c>
      <c r="F11" s="661"/>
      <c r="G11" s="662">
        <f>SUM(G8:G10)</f>
        <v>25900</v>
      </c>
      <c r="H11" s="649">
        <f>SUM(H8:H10)</f>
        <v>25900</v>
      </c>
      <c r="I11" s="663">
        <f>SUM(I8:I10)</f>
        <v>24950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G9" sqref="G9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26.7109375" style="16" customWidth="1"/>
    <col min="7" max="9" width="17.7109375" style="16" customWidth="1"/>
    <col min="10" max="16384" width="9.140625" style="16"/>
  </cols>
  <sheetData>
    <row r="1" spans="1:9" ht="23.25" x14ac:dyDescent="0.35">
      <c r="A1" s="1383" t="s">
        <v>437</v>
      </c>
      <c r="B1" s="1383"/>
      <c r="C1" s="1383"/>
      <c r="D1" s="1383"/>
      <c r="E1" s="1383"/>
      <c r="F1" s="1383"/>
      <c r="G1" s="1383"/>
      <c r="H1" s="1383"/>
      <c r="I1" s="1383"/>
    </row>
    <row r="2" spans="1:9" ht="15.75" thickBot="1" x14ac:dyDescent="0.25">
      <c r="A2" s="178"/>
      <c r="B2" s="178"/>
      <c r="C2" s="178"/>
      <c r="D2" s="178"/>
      <c r="E2" s="178"/>
      <c r="F2" s="178"/>
      <c r="G2" s="178"/>
    </row>
    <row r="3" spans="1:9" ht="15" x14ac:dyDescent="0.25">
      <c r="A3" s="1362" t="s">
        <v>173</v>
      </c>
      <c r="B3" s="1373"/>
      <c r="C3" s="1373"/>
      <c r="D3" s="1373"/>
      <c r="E3" s="1373"/>
      <c r="F3" s="1373"/>
      <c r="G3" s="675"/>
      <c r="H3" s="678"/>
      <c r="I3" s="602"/>
    </row>
    <row r="4" spans="1:9" ht="15.75" thickBot="1" x14ac:dyDescent="0.3">
      <c r="A4" s="1558"/>
      <c r="B4" s="1559"/>
      <c r="C4" s="1559"/>
      <c r="D4" s="1559"/>
      <c r="E4" s="1559"/>
      <c r="F4" s="1559"/>
      <c r="G4" s="676" t="s">
        <v>21</v>
      </c>
      <c r="H4" s="679" t="s">
        <v>21</v>
      </c>
      <c r="I4" s="603" t="s">
        <v>21</v>
      </c>
    </row>
    <row r="5" spans="1:9" ht="13.5" thickTop="1" x14ac:dyDescent="0.2">
      <c r="A5" s="165"/>
      <c r="B5" s="302" t="s">
        <v>22</v>
      </c>
      <c r="C5" s="302" t="s">
        <v>23</v>
      </c>
      <c r="D5" s="302" t="s">
        <v>24</v>
      </c>
      <c r="E5" s="303"/>
      <c r="F5" s="303"/>
      <c r="G5" s="677" t="s">
        <v>392</v>
      </c>
      <c r="H5" s="604" t="s">
        <v>416</v>
      </c>
      <c r="I5" s="605" t="s">
        <v>438</v>
      </c>
    </row>
    <row r="6" spans="1:9" ht="13.5" thickBot="1" x14ac:dyDescent="0.25">
      <c r="A6" s="168"/>
      <c r="B6" s="305"/>
      <c r="C6" s="670"/>
      <c r="D6" s="305" t="s">
        <v>25</v>
      </c>
      <c r="E6" s="307"/>
      <c r="F6" s="307"/>
      <c r="G6" s="681"/>
      <c r="H6" s="680"/>
      <c r="I6" s="682"/>
    </row>
    <row r="7" spans="1:9" ht="37.5" customHeight="1" thickTop="1" x14ac:dyDescent="0.25">
      <c r="A7" s="181">
        <v>1</v>
      </c>
      <c r="B7" s="173"/>
      <c r="C7" s="173"/>
      <c r="D7" s="671"/>
      <c r="E7" s="694" t="s">
        <v>174</v>
      </c>
      <c r="F7" s="695"/>
      <c r="G7" s="999">
        <f>+'P1'!J8+'P2'!J8+'P3'!K8+'P4'!J8+'P5'!K8+'P6'!K8+'P7'!J8+'P8'!K8+'P9'!J8+'P10'!I35+'P11'!J8+'P12'!K8</f>
        <v>533818</v>
      </c>
      <c r="H7" s="999">
        <f>+'P1'!K8+'P2'!K8+'P3'!L8+'P4'!K8+'P5'!L8+'P6'!Q8+'P7'!K8+'P8'!L8+'P9'!K8+'P10'!J35+'P11'!K8+'P12'!L8</f>
        <v>516518</v>
      </c>
      <c r="I7" s="999">
        <f>+'P1'!L8+'P2'!L8+'P3'!M8+'P4'!L8+'P5'!M8+'P6'!R8+'P7'!L8+'P8'!M8+'P9'!L8+'P10'!K35+'P11'!L8+'P12'!M8</f>
        <v>516518</v>
      </c>
    </row>
    <row r="8" spans="1:9" ht="37.5" customHeight="1" x14ac:dyDescent="0.25">
      <c r="A8" s="592">
        <v>2</v>
      </c>
      <c r="B8" s="639"/>
      <c r="C8" s="672"/>
      <c r="D8" s="673"/>
      <c r="E8" s="696" t="s">
        <v>175</v>
      </c>
      <c r="F8" s="504"/>
      <c r="G8" s="1000">
        <f>+KV!I8</f>
        <v>100000</v>
      </c>
      <c r="H8" s="1000">
        <v>0</v>
      </c>
      <c r="I8" s="1001">
        <v>0</v>
      </c>
    </row>
    <row r="9" spans="1:9" ht="39" customHeight="1" x14ac:dyDescent="0.25">
      <c r="A9" s="593">
        <v>3</v>
      </c>
      <c r="B9" s="674"/>
      <c r="C9" s="673"/>
      <c r="D9" s="674"/>
      <c r="E9" s="696" t="s">
        <v>176</v>
      </c>
      <c r="F9" s="504"/>
      <c r="G9" s="1000">
        <f>'VFO '!G11</f>
        <v>25900</v>
      </c>
      <c r="H9" s="1000">
        <f>'VFO '!H11</f>
        <v>25900</v>
      </c>
      <c r="I9" s="1000">
        <f>'VFO '!I11</f>
        <v>24950</v>
      </c>
    </row>
    <row r="10" spans="1:9" ht="39" customHeight="1" thickBot="1" x14ac:dyDescent="0.3">
      <c r="A10" s="182">
        <v>4</v>
      </c>
      <c r="B10" s="179"/>
      <c r="C10" s="179"/>
      <c r="D10" s="179"/>
      <c r="E10" s="594" t="s">
        <v>179</v>
      </c>
      <c r="F10" s="697"/>
      <c r="G10" s="1002">
        <f>G7+G8+G9</f>
        <v>659718</v>
      </c>
      <c r="H10" s="1002">
        <f>H7+H8+H9</f>
        <v>542418</v>
      </c>
      <c r="I10" s="1003">
        <f>I7+I8+I9</f>
        <v>541468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O22" sqref="O22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8" width="12.42578125" style="16" customWidth="1"/>
    <col min="9" max="9" width="5.85546875" style="16" customWidth="1"/>
    <col min="10" max="16384" width="9.140625" style="16"/>
  </cols>
  <sheetData>
    <row r="1" spans="1:9" ht="23.25" x14ac:dyDescent="0.2">
      <c r="A1" s="1366" t="s">
        <v>423</v>
      </c>
      <c r="B1" s="1352"/>
      <c r="C1" s="1352"/>
      <c r="D1" s="1352"/>
      <c r="E1" s="1352"/>
      <c r="F1" s="1352"/>
      <c r="G1" s="1352"/>
      <c r="H1" s="1352"/>
      <c r="I1" s="164"/>
    </row>
    <row r="3" spans="1:9" ht="13.5" thickBot="1" x14ac:dyDescent="0.25"/>
    <row r="4" spans="1:9" x14ac:dyDescent="0.2">
      <c r="A4" s="1362" t="s">
        <v>77</v>
      </c>
      <c r="B4" s="1363"/>
      <c r="C4" s="1363"/>
      <c r="D4" s="1363"/>
      <c r="E4" s="1363"/>
      <c r="F4" s="1367" t="s">
        <v>375</v>
      </c>
      <c r="G4" s="1370" t="s">
        <v>406</v>
      </c>
      <c r="H4" s="1370" t="s">
        <v>418</v>
      </c>
    </row>
    <row r="5" spans="1:9" x14ac:dyDescent="0.2">
      <c r="A5" s="1364"/>
      <c r="B5" s="1365"/>
      <c r="C5" s="1365"/>
      <c r="D5" s="1365"/>
      <c r="E5" s="1365"/>
      <c r="F5" s="1368"/>
      <c r="G5" s="1371"/>
      <c r="H5" s="1371"/>
    </row>
    <row r="6" spans="1:9" x14ac:dyDescent="0.2">
      <c r="A6" s="165"/>
      <c r="B6" s="166" t="s">
        <v>22</v>
      </c>
      <c r="C6" s="166" t="s">
        <v>23</v>
      </c>
      <c r="D6" s="166" t="s">
        <v>24</v>
      </c>
      <c r="E6" s="167"/>
      <c r="F6" s="1368"/>
      <c r="G6" s="1371"/>
      <c r="H6" s="1371"/>
    </row>
    <row r="7" spans="1:9" ht="13.5" thickBot="1" x14ac:dyDescent="0.25">
      <c r="A7" s="168"/>
      <c r="B7" s="169"/>
      <c r="C7" s="170"/>
      <c r="D7" s="169" t="s">
        <v>25</v>
      </c>
      <c r="E7" s="171" t="s">
        <v>26</v>
      </c>
      <c r="F7" s="1369"/>
      <c r="G7" s="1372"/>
      <c r="H7" s="1372"/>
    </row>
    <row r="8" spans="1:9" ht="16.5" thickTop="1" x14ac:dyDescent="0.25">
      <c r="A8" s="27"/>
      <c r="B8" s="1052" t="s">
        <v>46</v>
      </c>
      <c r="C8" s="1053"/>
      <c r="D8" s="1054"/>
      <c r="E8" s="1055" t="s">
        <v>347</v>
      </c>
      <c r="F8" s="1056">
        <f>+F9</f>
        <v>6300</v>
      </c>
      <c r="G8" s="1057">
        <f>+F8</f>
        <v>6300</v>
      </c>
      <c r="H8" s="1056">
        <f>+F8</f>
        <v>6300</v>
      </c>
    </row>
    <row r="9" spans="1:9" ht="15.75" x14ac:dyDescent="0.25">
      <c r="A9" s="172"/>
      <c r="B9" s="582" t="s">
        <v>78</v>
      </c>
      <c r="C9" s="582"/>
      <c r="D9" s="196"/>
      <c r="E9" s="1059" t="s">
        <v>77</v>
      </c>
      <c r="F9" s="1060">
        <f>SUM(F10:F10)</f>
        <v>6300</v>
      </c>
      <c r="G9" s="1061">
        <f>SUM(G10:G10)</f>
        <v>0</v>
      </c>
      <c r="H9" s="1060">
        <f>SUM(H10:H10)</f>
        <v>0</v>
      </c>
    </row>
    <row r="10" spans="1:9" ht="15.75" x14ac:dyDescent="0.25">
      <c r="A10" s="172"/>
      <c r="B10" s="582"/>
      <c r="C10" s="1062" t="s">
        <v>79</v>
      </c>
      <c r="D10" s="1063" t="s">
        <v>38</v>
      </c>
      <c r="E10" s="1064" t="s">
        <v>213</v>
      </c>
      <c r="F10" s="1254">
        <v>6300</v>
      </c>
      <c r="G10" s="1065">
        <v>0</v>
      </c>
      <c r="H10" s="1036">
        <v>0</v>
      </c>
    </row>
    <row r="11" spans="1:9" ht="20.25" customHeight="1" thickBot="1" x14ac:dyDescent="0.3">
      <c r="A11" s="638"/>
      <c r="B11" s="1066"/>
      <c r="C11" s="1067"/>
      <c r="D11" s="1068"/>
      <c r="E11" s="1153" t="s">
        <v>80</v>
      </c>
      <c r="F11" s="1069">
        <f>F8</f>
        <v>6300</v>
      </c>
      <c r="G11" s="1070">
        <f>G8</f>
        <v>6300</v>
      </c>
      <c r="H11" s="1071">
        <f>H8</f>
        <v>6300</v>
      </c>
    </row>
    <row r="12" spans="1:9" x14ac:dyDescent="0.2">
      <c r="A12" s="10"/>
      <c r="B12" s="175"/>
      <c r="C12" s="175"/>
      <c r="D12" s="175"/>
      <c r="E12" s="176"/>
      <c r="F12" s="177"/>
      <c r="G12" s="177"/>
      <c r="H12" s="177"/>
    </row>
    <row r="14" spans="1:9" x14ac:dyDescent="0.2">
      <c r="F14" s="97"/>
    </row>
  </sheetData>
  <mergeCells count="5">
    <mergeCell ref="A4:E5"/>
    <mergeCell ref="A1:H1"/>
    <mergeCell ref="F4:F7"/>
    <mergeCell ref="G4:G7"/>
    <mergeCell ref="H4:H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zoomScaleNormal="100" workbookViewId="0">
      <selection activeCell="G13" sqref="G13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3" width="16" style="16" customWidth="1"/>
    <col min="4" max="4" width="17" style="16" customWidth="1"/>
    <col min="5" max="5" width="14.7109375" style="16" customWidth="1"/>
    <col min="6" max="16384" width="9.140625" style="16"/>
  </cols>
  <sheetData>
    <row r="1" spans="1:5" s="19" customFormat="1" ht="31.5" customHeight="1" x14ac:dyDescent="0.35">
      <c r="A1" s="1566" t="s">
        <v>378</v>
      </c>
      <c r="B1" s="1567"/>
      <c r="C1" s="1567"/>
      <c r="D1" s="1567"/>
      <c r="E1" s="1568"/>
    </row>
    <row r="2" spans="1:5" ht="13.5" thickBot="1" x14ac:dyDescent="0.25">
      <c r="A2" s="724"/>
      <c r="B2" s="126"/>
      <c r="C2" s="126"/>
      <c r="D2" s="126"/>
      <c r="E2" s="725"/>
    </row>
    <row r="3" spans="1:5" ht="2.25" customHeight="1" x14ac:dyDescent="0.2">
      <c r="A3" s="1560" t="s">
        <v>81</v>
      </c>
      <c r="B3" s="1561"/>
      <c r="C3" s="1564" t="s">
        <v>378</v>
      </c>
      <c r="D3" s="1564" t="s">
        <v>412</v>
      </c>
      <c r="E3" s="1564" t="s">
        <v>432</v>
      </c>
    </row>
    <row r="4" spans="1:5" x14ac:dyDescent="0.2">
      <c r="A4" s="1562"/>
      <c r="B4" s="1563"/>
      <c r="C4" s="1565"/>
      <c r="D4" s="1565"/>
      <c r="E4" s="1565"/>
    </row>
    <row r="5" spans="1:5" x14ac:dyDescent="0.2">
      <c r="A5" s="1562"/>
      <c r="B5" s="1563"/>
      <c r="C5" s="1565"/>
      <c r="D5" s="1565"/>
      <c r="E5" s="1565"/>
    </row>
    <row r="6" spans="1:5" x14ac:dyDescent="0.2">
      <c r="A6" s="1562"/>
      <c r="B6" s="1563"/>
      <c r="C6" s="1565"/>
      <c r="D6" s="1565"/>
      <c r="E6" s="1565"/>
    </row>
    <row r="7" spans="1:5" ht="13.5" thickBot="1" x14ac:dyDescent="0.25">
      <c r="A7" s="1562"/>
      <c r="B7" s="1563"/>
      <c r="C7" s="1565"/>
      <c r="D7" s="1565"/>
      <c r="E7" s="1565"/>
    </row>
    <row r="8" spans="1:5" ht="15.75" x14ac:dyDescent="0.25">
      <c r="A8" s="710">
        <v>1</v>
      </c>
      <c r="B8" s="713" t="s">
        <v>82</v>
      </c>
      <c r="C8" s="1324">
        <f>+'BP '!H61</f>
        <v>553418</v>
      </c>
      <c r="D8" s="1324">
        <f ca="1">+'BP '!I61</f>
        <v>542418</v>
      </c>
      <c r="E8" s="1324">
        <v>541468</v>
      </c>
    </row>
    <row r="9" spans="1:5" ht="15.75" x14ac:dyDescent="0.25">
      <c r="A9" s="705">
        <v>2</v>
      </c>
      <c r="B9" s="714" t="s">
        <v>84</v>
      </c>
      <c r="C9" s="728">
        <f>+KP!F11</f>
        <v>6300</v>
      </c>
      <c r="D9" s="728">
        <v>0</v>
      </c>
      <c r="E9" s="728">
        <v>0</v>
      </c>
    </row>
    <row r="10" spans="1:5" ht="15.75" x14ac:dyDescent="0.25">
      <c r="A10" s="708">
        <v>3</v>
      </c>
      <c r="B10" s="715" t="s">
        <v>374</v>
      </c>
      <c r="C10" s="728">
        <f>PFO!G10</f>
        <v>100000</v>
      </c>
      <c r="D10" s="728">
        <v>0</v>
      </c>
      <c r="E10" s="728">
        <v>0</v>
      </c>
    </row>
    <row r="11" spans="1:5" ht="16.5" thickBot="1" x14ac:dyDescent="0.3">
      <c r="A11" s="711"/>
      <c r="B11" s="716" t="s">
        <v>360</v>
      </c>
      <c r="C11" s="720">
        <f>SUM(C8:C10)</f>
        <v>659718</v>
      </c>
      <c r="D11" s="720">
        <v>542418</v>
      </c>
      <c r="E11" s="720">
        <v>541468</v>
      </c>
    </row>
    <row r="12" spans="1:5" ht="16.5" thickBot="1" x14ac:dyDescent="0.3">
      <c r="A12" s="726"/>
      <c r="B12" s="717"/>
      <c r="C12" s="721"/>
      <c r="D12" s="721"/>
      <c r="E12" s="721"/>
    </row>
    <row r="13" spans="1:5" ht="15.75" x14ac:dyDescent="0.25">
      <c r="A13" s="710">
        <v>4</v>
      </c>
      <c r="B13" s="713" t="s">
        <v>83</v>
      </c>
      <c r="C13" s="1324">
        <f>+'Výdavky SUM'!G7</f>
        <v>533818</v>
      </c>
      <c r="D13" s="1324">
        <f>+'Výdavky SUM'!H7</f>
        <v>516518</v>
      </c>
      <c r="E13" s="1324">
        <f>+'Výdavky SUM'!I7</f>
        <v>516518</v>
      </c>
    </row>
    <row r="14" spans="1:5" ht="15.75" x14ac:dyDescent="0.25">
      <c r="A14" s="705">
        <v>5</v>
      </c>
      <c r="B14" s="714" t="s">
        <v>85</v>
      </c>
      <c r="C14" s="1325">
        <f>+KV!I8</f>
        <v>100000</v>
      </c>
      <c r="D14" s="728">
        <v>0</v>
      </c>
      <c r="E14" s="728">
        <v>0</v>
      </c>
    </row>
    <row r="15" spans="1:5" ht="15.75" x14ac:dyDescent="0.25">
      <c r="A15" s="709">
        <v>6</v>
      </c>
      <c r="B15" s="715" t="s">
        <v>155</v>
      </c>
      <c r="C15" s="728">
        <f>'VFO '!G11</f>
        <v>25900</v>
      </c>
      <c r="D15" s="728">
        <f>'VFO '!H11</f>
        <v>25900</v>
      </c>
      <c r="E15" s="728">
        <f>'VFO '!I11</f>
        <v>24950</v>
      </c>
    </row>
    <row r="16" spans="1:5" ht="16.5" thickBot="1" x14ac:dyDescent="0.3">
      <c r="A16" s="712"/>
      <c r="B16" s="718" t="s">
        <v>394</v>
      </c>
      <c r="C16" s="720">
        <f>SUM(C13:C15)</f>
        <v>659718</v>
      </c>
      <c r="D16" s="720">
        <f>SUM(D13:D15)</f>
        <v>542418</v>
      </c>
      <c r="E16" s="720">
        <f>SUM(E13:E15)</f>
        <v>541468</v>
      </c>
    </row>
    <row r="17" spans="1:5" ht="15.75" x14ac:dyDescent="0.25">
      <c r="A17" s="709"/>
      <c r="B17" s="719"/>
      <c r="C17" s="1323"/>
      <c r="D17" s="723"/>
      <c r="E17" s="723"/>
    </row>
    <row r="18" spans="1:5" ht="16.5" thickBot="1" x14ac:dyDescent="0.3">
      <c r="A18" s="712"/>
      <c r="B18" s="727" t="s">
        <v>393</v>
      </c>
      <c r="C18" s="722">
        <f>+C11-C16</f>
        <v>0</v>
      </c>
      <c r="D18" s="722">
        <f>+D11-D16</f>
        <v>0</v>
      </c>
      <c r="E18" s="722">
        <f>+E11-E16</f>
        <v>0</v>
      </c>
    </row>
    <row r="19" spans="1:5" ht="15.75" hidden="1" x14ac:dyDescent="0.25">
      <c r="A19" s="709"/>
      <c r="B19" s="706"/>
      <c r="C19" s="707"/>
    </row>
    <row r="20" spans="1:5" ht="15" hidden="1" x14ac:dyDescent="0.2">
      <c r="A20" s="606">
        <v>3</v>
      </c>
      <c r="B20" s="527" t="s">
        <v>92</v>
      </c>
      <c r="C20" s="684"/>
    </row>
    <row r="21" spans="1:5" ht="15" hidden="1" x14ac:dyDescent="0.2">
      <c r="A21" s="606" t="s">
        <v>362</v>
      </c>
      <c r="B21" s="609" t="s">
        <v>321</v>
      </c>
      <c r="C21" s="730">
        <f>+'P1'!J8</f>
        <v>138400</v>
      </c>
    </row>
    <row r="22" spans="1:5" ht="15" hidden="1" x14ac:dyDescent="0.2">
      <c r="A22" s="606" t="s">
        <v>363</v>
      </c>
      <c r="B22" s="609" t="s">
        <v>323</v>
      </c>
      <c r="C22" s="730">
        <f>'P2'!J8</f>
        <v>9030</v>
      </c>
    </row>
    <row r="23" spans="1:5" ht="15" hidden="1" x14ac:dyDescent="0.2">
      <c r="A23" s="606" t="s">
        <v>364</v>
      </c>
      <c r="B23" s="609" t="s">
        <v>324</v>
      </c>
      <c r="C23" s="730">
        <f>+'P3'!K8</f>
        <v>2740</v>
      </c>
      <c r="D23" s="732">
        <f>SUM(C21:C32)</f>
        <v>478496</v>
      </c>
    </row>
    <row r="24" spans="1:5" ht="15" hidden="1" x14ac:dyDescent="0.2">
      <c r="A24" s="606" t="s">
        <v>365</v>
      </c>
      <c r="B24" s="609" t="s">
        <v>325</v>
      </c>
      <c r="C24" s="730">
        <f>+'P4'!J8</f>
        <v>1554</v>
      </c>
    </row>
    <row r="25" spans="1:5" ht="15" hidden="1" x14ac:dyDescent="0.2">
      <c r="A25" s="606" t="s">
        <v>366</v>
      </c>
      <c r="B25" s="609" t="s">
        <v>326</v>
      </c>
      <c r="C25" s="730">
        <f>'P5'!K8</f>
        <v>25050</v>
      </c>
    </row>
    <row r="26" spans="1:5" ht="15" hidden="1" x14ac:dyDescent="0.2">
      <c r="A26" s="606" t="s">
        <v>367</v>
      </c>
      <c r="B26" s="609" t="s">
        <v>322</v>
      </c>
      <c r="C26" s="730">
        <f>'P6'!K8</f>
        <v>2300</v>
      </c>
    </row>
    <row r="27" spans="1:5" ht="15" hidden="1" x14ac:dyDescent="0.2">
      <c r="A27" s="606" t="s">
        <v>368</v>
      </c>
      <c r="B27" s="609" t="s">
        <v>327</v>
      </c>
      <c r="C27" s="730">
        <f>+'P7'!J8</f>
        <v>206190</v>
      </c>
    </row>
    <row r="28" spans="1:5" ht="15" hidden="1" x14ac:dyDescent="0.2">
      <c r="A28" s="606" t="s">
        <v>369</v>
      </c>
      <c r="B28" s="609" t="s">
        <v>328</v>
      </c>
      <c r="C28" s="730">
        <v>12962</v>
      </c>
    </row>
    <row r="29" spans="1:5" ht="15" hidden="1" x14ac:dyDescent="0.2">
      <c r="A29" s="606" t="s">
        <v>370</v>
      </c>
      <c r="B29" s="609" t="s">
        <v>329</v>
      </c>
      <c r="C29" s="730">
        <f>'P9'!J8</f>
        <v>7100</v>
      </c>
    </row>
    <row r="30" spans="1:5" ht="15" hidden="1" x14ac:dyDescent="0.2">
      <c r="A30" s="606" t="s">
        <v>371</v>
      </c>
      <c r="B30" s="609" t="s">
        <v>330</v>
      </c>
      <c r="C30" s="730">
        <f>+'P10'!I8</f>
        <v>6500</v>
      </c>
    </row>
    <row r="31" spans="1:5" ht="15" hidden="1" x14ac:dyDescent="0.2">
      <c r="A31" s="606" t="s">
        <v>372</v>
      </c>
      <c r="B31" s="609" t="s">
        <v>302</v>
      </c>
      <c r="C31" s="730">
        <f>'P11'!J8</f>
        <v>32620</v>
      </c>
    </row>
    <row r="32" spans="1:5" ht="15" hidden="1" x14ac:dyDescent="0.2">
      <c r="A32" s="606" t="s">
        <v>373</v>
      </c>
      <c r="B32" s="609" t="s">
        <v>331</v>
      </c>
      <c r="C32" s="730">
        <f>+'P12'!K8</f>
        <v>34050</v>
      </c>
    </row>
    <row r="33" spans="1:4" ht="15" hidden="1" x14ac:dyDescent="0.2">
      <c r="A33" s="606">
        <v>16</v>
      </c>
      <c r="B33" s="610" t="s">
        <v>163</v>
      </c>
      <c r="C33" s="685">
        <f>C8-C13</f>
        <v>19600</v>
      </c>
    </row>
    <row r="34" spans="1:4" ht="15.75" hidden="1" x14ac:dyDescent="0.25">
      <c r="A34" s="665">
        <v>17</v>
      </c>
      <c r="B34" s="608" t="s">
        <v>84</v>
      </c>
      <c r="C34" s="683">
        <f>+KP!F8</f>
        <v>6300</v>
      </c>
    </row>
    <row r="35" spans="1:4" ht="15.75" hidden="1" x14ac:dyDescent="0.25">
      <c r="A35" s="665">
        <v>18</v>
      </c>
      <c r="B35" s="608" t="s">
        <v>85</v>
      </c>
      <c r="C35" s="683">
        <f>+KV!I8</f>
        <v>100000</v>
      </c>
    </row>
    <row r="36" spans="1:4" ht="15.75" hidden="1" x14ac:dyDescent="0.25">
      <c r="A36" s="606">
        <v>19</v>
      </c>
      <c r="B36" s="527" t="s">
        <v>92</v>
      </c>
      <c r="C36" s="686"/>
    </row>
    <row r="37" spans="1:4" ht="15" hidden="1" x14ac:dyDescent="0.2">
      <c r="A37" s="606">
        <v>20</v>
      </c>
      <c r="B37" s="611" t="s">
        <v>355</v>
      </c>
      <c r="C37" s="687">
        <f>+KV!E8</f>
        <v>0</v>
      </c>
      <c r="D37" s="698"/>
    </row>
    <row r="38" spans="1:4" ht="15" hidden="1" x14ac:dyDescent="0.2">
      <c r="A38" s="606">
        <v>21</v>
      </c>
      <c r="B38" s="611" t="s">
        <v>356</v>
      </c>
      <c r="C38" s="687">
        <f>+KV!G8</f>
        <v>100000</v>
      </c>
      <c r="D38" s="698"/>
    </row>
    <row r="39" spans="1:4" ht="15" hidden="1" x14ac:dyDescent="0.2">
      <c r="A39" s="606">
        <v>22</v>
      </c>
      <c r="B39" s="611" t="s">
        <v>357</v>
      </c>
      <c r="C39" s="687">
        <f>+KV!H8</f>
        <v>0</v>
      </c>
      <c r="D39" s="698"/>
    </row>
    <row r="40" spans="1:4" ht="15" hidden="1" x14ac:dyDescent="0.2">
      <c r="A40" s="606">
        <v>23</v>
      </c>
      <c r="B40" s="611"/>
      <c r="C40" s="687"/>
      <c r="D40" s="698"/>
    </row>
    <row r="41" spans="1:4" ht="15" hidden="1" x14ac:dyDescent="0.2">
      <c r="A41" s="606">
        <v>24</v>
      </c>
      <c r="B41" s="611"/>
      <c r="C41" s="687"/>
      <c r="D41" s="698"/>
    </row>
    <row r="42" spans="1:4" ht="15" hidden="1" x14ac:dyDescent="0.2">
      <c r="A42" s="606">
        <v>25</v>
      </c>
      <c r="B42" s="611"/>
      <c r="C42" s="684"/>
      <c r="D42" s="698"/>
    </row>
    <row r="43" spans="1:4" ht="15" hidden="1" x14ac:dyDescent="0.2">
      <c r="A43" s="664">
        <v>26</v>
      </c>
      <c r="B43" s="610" t="s">
        <v>165</v>
      </c>
      <c r="C43" s="685">
        <f>C34-C35</f>
        <v>-93700</v>
      </c>
      <c r="D43" s="698"/>
    </row>
    <row r="44" spans="1:4" ht="15.75" hidden="1" x14ac:dyDescent="0.25">
      <c r="A44" s="666">
        <v>27</v>
      </c>
      <c r="B44" s="612" t="s">
        <v>159</v>
      </c>
      <c r="C44" s="688">
        <f>C8+C34</f>
        <v>559718</v>
      </c>
      <c r="D44" s="698"/>
    </row>
    <row r="45" spans="1:4" ht="15.75" hidden="1" x14ac:dyDescent="0.25">
      <c r="A45" s="666">
        <v>28</v>
      </c>
      <c r="B45" s="613" t="s">
        <v>10</v>
      </c>
      <c r="C45" s="688">
        <f>+C13+C35</f>
        <v>633818</v>
      </c>
      <c r="D45" s="698"/>
    </row>
    <row r="46" spans="1:4" ht="15.75" hidden="1" thickBot="1" x14ac:dyDescent="0.25">
      <c r="A46" s="667">
        <v>29</v>
      </c>
      <c r="B46" s="595" t="s">
        <v>164</v>
      </c>
      <c r="C46" s="689">
        <f>C44-C45</f>
        <v>-74100</v>
      </c>
      <c r="D46" s="698"/>
    </row>
    <row r="47" spans="1:4" ht="20.25" hidden="1" thickTop="1" thickBot="1" x14ac:dyDescent="0.3">
      <c r="A47" s="668">
        <v>30</v>
      </c>
      <c r="B47" s="596" t="s">
        <v>359</v>
      </c>
      <c r="C47" s="690">
        <f>C48-C51</f>
        <v>74100</v>
      </c>
      <c r="D47" s="698"/>
    </row>
    <row r="48" spans="1:4" ht="16.5" hidden="1" thickTop="1" x14ac:dyDescent="0.25">
      <c r="A48" s="665">
        <v>31</v>
      </c>
      <c r="B48" s="607" t="s">
        <v>161</v>
      </c>
      <c r="C48" s="683">
        <f>C49</f>
        <v>100000</v>
      </c>
      <c r="D48" s="698"/>
    </row>
    <row r="49" spans="1:4" ht="15" hidden="1" x14ac:dyDescent="0.2">
      <c r="A49" s="556">
        <v>32</v>
      </c>
      <c r="B49" s="614" t="s">
        <v>91</v>
      </c>
      <c r="C49" s="691">
        <f>PFO!G10</f>
        <v>100000</v>
      </c>
      <c r="D49" s="698"/>
    </row>
    <row r="50" spans="1:4" ht="15.75" hidden="1" x14ac:dyDescent="0.25">
      <c r="A50" s="665">
        <v>33</v>
      </c>
      <c r="B50" s="607" t="s">
        <v>86</v>
      </c>
      <c r="C50" s="683" t="e">
        <f>#REF!/30.126*1000</f>
        <v>#REF!</v>
      </c>
      <c r="D50" s="698"/>
    </row>
    <row r="51" spans="1:4" ht="15.75" hidden="1" x14ac:dyDescent="0.25">
      <c r="A51" s="665">
        <v>34</v>
      </c>
      <c r="B51" s="607" t="s">
        <v>155</v>
      </c>
      <c r="C51" s="683">
        <f>C52</f>
        <v>25900</v>
      </c>
      <c r="D51" s="698"/>
    </row>
    <row r="52" spans="1:4" ht="16.5" hidden="1" thickBot="1" x14ac:dyDescent="0.3">
      <c r="A52" s="556">
        <v>35</v>
      </c>
      <c r="B52" s="527" t="s">
        <v>160</v>
      </c>
      <c r="C52" s="692">
        <f>'VFO '!G11</f>
        <v>25900</v>
      </c>
      <c r="D52" s="698"/>
    </row>
    <row r="53" spans="1:4" ht="16.5" hidden="1" thickTop="1" thickBot="1" x14ac:dyDescent="0.25">
      <c r="A53" s="669">
        <v>36</v>
      </c>
      <c r="B53" s="597" t="s">
        <v>166</v>
      </c>
      <c r="C53" s="693">
        <f>C47+C46</f>
        <v>0</v>
      </c>
      <c r="D53" s="698"/>
    </row>
    <row r="54" spans="1:4" hidden="1" x14ac:dyDescent="0.2">
      <c r="A54" s="598"/>
      <c r="B54" s="599"/>
    </row>
    <row r="55" spans="1:4" ht="15" hidden="1" x14ac:dyDescent="0.2">
      <c r="A55" s="600" t="s">
        <v>87</v>
      </c>
      <c r="B55" s="601"/>
    </row>
    <row r="56" spans="1:4" ht="15" hidden="1" x14ac:dyDescent="0.2">
      <c r="A56" s="600" t="s">
        <v>88</v>
      </c>
      <c r="B56" s="601"/>
    </row>
    <row r="57" spans="1:4" ht="15" hidden="1" x14ac:dyDescent="0.2">
      <c r="A57" s="600" t="s">
        <v>89</v>
      </c>
      <c r="B57" s="601"/>
    </row>
    <row r="58" spans="1:4" ht="15" hidden="1" x14ac:dyDescent="0.2">
      <c r="A58" s="600" t="s">
        <v>90</v>
      </c>
      <c r="B58" s="601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1197"/>
    </row>
  </sheetData>
  <mergeCells count="5">
    <mergeCell ref="A3:B7"/>
    <mergeCell ref="C3:C7"/>
    <mergeCell ref="D3:D7"/>
    <mergeCell ref="E3:E7"/>
    <mergeCell ref="A1:E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85" zoomScaleNormal="85" workbookViewId="0">
      <selection activeCell="D13" sqref="D13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16" customWidth="1"/>
    <col min="8" max="8" width="15.140625" style="16" customWidth="1"/>
    <col min="9" max="9" width="17.28515625" style="16" customWidth="1"/>
    <col min="10" max="16384" width="9.140625" style="16"/>
  </cols>
  <sheetData>
    <row r="1" spans="1:10" ht="23.25" x14ac:dyDescent="0.2">
      <c r="A1" s="1366" t="s">
        <v>424</v>
      </c>
      <c r="B1" s="1376"/>
      <c r="C1" s="1376"/>
      <c r="D1" s="1376"/>
      <c r="E1" s="1376"/>
      <c r="F1" s="1376"/>
      <c r="G1" s="1376"/>
      <c r="H1" s="1376"/>
      <c r="I1" s="1376"/>
      <c r="J1" s="81"/>
    </row>
    <row r="2" spans="1:10" ht="15.75" thickBot="1" x14ac:dyDescent="0.25">
      <c r="A2" s="178"/>
      <c r="B2" s="178"/>
      <c r="C2" s="178"/>
      <c r="D2" s="178"/>
      <c r="E2" s="178"/>
      <c r="F2" s="178"/>
      <c r="G2" s="178"/>
    </row>
    <row r="3" spans="1:10" x14ac:dyDescent="0.2">
      <c r="A3" s="1362" t="s">
        <v>141</v>
      </c>
      <c r="B3" s="1373"/>
      <c r="C3" s="1373"/>
      <c r="D3" s="1373"/>
      <c r="E3" s="1373"/>
      <c r="F3" s="1373"/>
      <c r="G3" s="1377" t="s">
        <v>375</v>
      </c>
      <c r="H3" s="1380" t="s">
        <v>406</v>
      </c>
      <c r="I3" s="1380" t="s">
        <v>418</v>
      </c>
    </row>
    <row r="4" spans="1:10" x14ac:dyDescent="0.2">
      <c r="A4" s="1374"/>
      <c r="B4" s="1375"/>
      <c r="C4" s="1375"/>
      <c r="D4" s="1375"/>
      <c r="E4" s="1375"/>
      <c r="F4" s="1375"/>
      <c r="G4" s="1378"/>
      <c r="H4" s="1381"/>
      <c r="I4" s="1381"/>
    </row>
    <row r="5" spans="1:10" ht="15" x14ac:dyDescent="0.2">
      <c r="A5" s="1154"/>
      <c r="B5" s="422" t="s">
        <v>22</v>
      </c>
      <c r="C5" s="422" t="s">
        <v>23</v>
      </c>
      <c r="D5" s="422" t="s">
        <v>24</v>
      </c>
      <c r="E5" s="576"/>
      <c r="F5" s="576"/>
      <c r="G5" s="1378"/>
      <c r="H5" s="1381"/>
      <c r="I5" s="1381"/>
    </row>
    <row r="6" spans="1:10" ht="15.75" thickBot="1" x14ac:dyDescent="0.25">
      <c r="A6" s="1155"/>
      <c r="B6" s="752"/>
      <c r="C6" s="191"/>
      <c r="D6" s="752" t="s">
        <v>25</v>
      </c>
      <c r="E6" s="1156"/>
      <c r="F6" s="1156"/>
      <c r="G6" s="1379"/>
      <c r="H6" s="1382"/>
      <c r="I6" s="1382"/>
    </row>
    <row r="7" spans="1:10" ht="16.5" thickTop="1" x14ac:dyDescent="0.25">
      <c r="A7" s="1157">
        <v>1</v>
      </c>
      <c r="B7" s="1052" t="s">
        <v>146</v>
      </c>
      <c r="C7" s="1053"/>
      <c r="D7" s="1054"/>
      <c r="E7" s="1158" t="s">
        <v>143</v>
      </c>
      <c r="F7" s="1159"/>
      <c r="G7" s="1160">
        <f>G8</f>
        <v>100000</v>
      </c>
      <c r="H7" s="1160">
        <f>H8</f>
        <v>0</v>
      </c>
      <c r="I7" s="1160">
        <f ca="1">SUM(I8)</f>
        <v>0</v>
      </c>
    </row>
    <row r="8" spans="1:10" ht="15.75" x14ac:dyDescent="0.25">
      <c r="A8" s="1161">
        <v>2</v>
      </c>
      <c r="B8" s="582"/>
      <c r="C8" s="1162" t="s">
        <v>142</v>
      </c>
      <c r="D8" s="196"/>
      <c r="E8" s="1163" t="s">
        <v>143</v>
      </c>
      <c r="F8" s="1164"/>
      <c r="G8" s="1165">
        <f>SUM(G9:G9)</f>
        <v>100000</v>
      </c>
      <c r="H8" s="1166">
        <f>H107</f>
        <v>0</v>
      </c>
      <c r="I8" s="1166">
        <f ca="1">I8</f>
        <v>0</v>
      </c>
    </row>
    <row r="9" spans="1:10" ht="15.75" x14ac:dyDescent="0.25">
      <c r="A9" s="1161">
        <v>3</v>
      </c>
      <c r="B9" s="582"/>
      <c r="C9" s="1162"/>
      <c r="D9" s="196" t="s">
        <v>142</v>
      </c>
      <c r="E9" s="583" t="s">
        <v>144</v>
      </c>
      <c r="F9" s="583"/>
      <c r="G9" s="1255">
        <v>100000</v>
      </c>
      <c r="H9" s="1167">
        <v>0</v>
      </c>
      <c r="I9" s="1167">
        <v>0</v>
      </c>
    </row>
    <row r="10" spans="1:10" ht="23.25" customHeight="1" thickBot="1" x14ac:dyDescent="0.3">
      <c r="A10" s="658">
        <v>4</v>
      </c>
      <c r="B10" s="659"/>
      <c r="C10" s="659"/>
      <c r="D10" s="660"/>
      <c r="E10" s="1168" t="s">
        <v>145</v>
      </c>
      <c r="F10" s="1168"/>
      <c r="G10" s="1169">
        <f>G7</f>
        <v>100000</v>
      </c>
      <c r="H10" s="1170">
        <f>H7</f>
        <v>0</v>
      </c>
      <c r="I10" s="1170">
        <f ca="1">SUM(I8)</f>
        <v>0</v>
      </c>
    </row>
    <row r="11" spans="1:10" ht="15" x14ac:dyDescent="0.2">
      <c r="A11" s="1171"/>
      <c r="B11" s="19"/>
      <c r="C11" s="19"/>
      <c r="D11" s="19"/>
      <c r="E11" s="19"/>
      <c r="F11" s="19"/>
      <c r="G11" s="19"/>
      <c r="H11" s="19"/>
      <c r="I11" s="19"/>
    </row>
    <row r="12" spans="1:10" x14ac:dyDescent="0.2">
      <c r="A12" s="640"/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K22" sqref="K22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35.42578125" style="16" customWidth="1"/>
    <col min="7" max="9" width="16.28515625" style="16" customWidth="1"/>
    <col min="10" max="16384" width="9.140625" style="16"/>
  </cols>
  <sheetData>
    <row r="1" spans="1:9" ht="23.25" x14ac:dyDescent="0.2">
      <c r="A1" s="1366" t="s">
        <v>417</v>
      </c>
      <c r="B1" s="1351"/>
      <c r="C1" s="1351"/>
      <c r="D1" s="1351"/>
      <c r="E1" s="1351"/>
      <c r="F1" s="1351"/>
      <c r="G1" s="1351"/>
      <c r="H1" s="1351"/>
      <c r="I1" s="1351"/>
    </row>
    <row r="2" spans="1:9" ht="15.75" thickBot="1" x14ac:dyDescent="0.25">
      <c r="A2" s="178"/>
      <c r="B2" s="178"/>
      <c r="C2" s="178"/>
      <c r="D2" s="178"/>
      <c r="E2" s="178"/>
      <c r="F2" s="178"/>
      <c r="G2" s="178"/>
    </row>
    <row r="3" spans="1:9" x14ac:dyDescent="0.2">
      <c r="A3" s="1362" t="s">
        <v>172</v>
      </c>
      <c r="B3" s="1373"/>
      <c r="C3" s="1373"/>
      <c r="D3" s="1373"/>
      <c r="E3" s="1373"/>
      <c r="F3" s="1373"/>
      <c r="G3" s="1367" t="s">
        <v>375</v>
      </c>
      <c r="H3" s="1370" t="s">
        <v>406</v>
      </c>
      <c r="I3" s="1370" t="s">
        <v>418</v>
      </c>
    </row>
    <row r="4" spans="1:9" x14ac:dyDescent="0.2">
      <c r="A4" s="1374"/>
      <c r="B4" s="1375"/>
      <c r="C4" s="1375"/>
      <c r="D4" s="1375"/>
      <c r="E4" s="1375"/>
      <c r="F4" s="1375"/>
      <c r="G4" s="1368"/>
      <c r="H4" s="1371"/>
      <c r="I4" s="1371"/>
    </row>
    <row r="5" spans="1:9" x14ac:dyDescent="0.2">
      <c r="A5" s="165"/>
      <c r="B5" s="166" t="s">
        <v>22</v>
      </c>
      <c r="C5" s="166" t="s">
        <v>23</v>
      </c>
      <c r="D5" s="166" t="s">
        <v>24</v>
      </c>
      <c r="E5" s="167"/>
      <c r="F5" s="167"/>
      <c r="G5" s="1368"/>
      <c r="H5" s="1371"/>
      <c r="I5" s="1371"/>
    </row>
    <row r="6" spans="1:9" ht="13.5" thickBot="1" x14ac:dyDescent="0.25">
      <c r="A6" s="168"/>
      <c r="B6" s="169"/>
      <c r="C6" s="170"/>
      <c r="D6" s="169" t="s">
        <v>25</v>
      </c>
      <c r="E6" s="171"/>
      <c r="F6" s="171"/>
      <c r="G6" s="1369"/>
      <c r="H6" s="1372"/>
      <c r="I6" s="1372"/>
    </row>
    <row r="7" spans="1:9" ht="37.5" customHeight="1" thickTop="1" x14ac:dyDescent="0.25">
      <c r="A7" s="1072"/>
      <c r="B7" s="1073"/>
      <c r="C7" s="1074"/>
      <c r="D7" s="1075"/>
      <c r="E7" s="1058" t="s">
        <v>147</v>
      </c>
      <c r="F7" s="1064"/>
      <c r="G7" s="1076">
        <f>'BP '!H61</f>
        <v>553418</v>
      </c>
      <c r="H7" s="1076">
        <f ca="1">'BP '!I61</f>
        <v>542418</v>
      </c>
      <c r="I7" s="1076">
        <v>541468</v>
      </c>
    </row>
    <row r="8" spans="1:9" ht="37.5" customHeight="1" x14ac:dyDescent="0.25">
      <c r="A8" s="1078"/>
      <c r="B8" s="1074"/>
      <c r="C8" s="1079"/>
      <c r="D8" s="1075"/>
      <c r="E8" s="1058" t="s">
        <v>148</v>
      </c>
      <c r="F8" s="1064"/>
      <c r="G8" s="1076">
        <f>KP!F11</f>
        <v>6300</v>
      </c>
      <c r="H8" s="1076">
        <f>KP!G11</f>
        <v>6300</v>
      </c>
      <c r="I8" s="1077">
        <f>KP!H11</f>
        <v>6300</v>
      </c>
    </row>
    <row r="9" spans="1:9" ht="39" customHeight="1" x14ac:dyDescent="0.25">
      <c r="A9" s="1080"/>
      <c r="B9" s="1081"/>
      <c r="C9" s="1082"/>
      <c r="D9" s="1083"/>
      <c r="E9" s="1058" t="s">
        <v>177</v>
      </c>
      <c r="F9" s="1064"/>
      <c r="G9" s="1076">
        <f>PFO!G10</f>
        <v>100000</v>
      </c>
      <c r="H9" s="1077">
        <f>PFO!H10</f>
        <v>0</v>
      </c>
      <c r="I9" s="1077">
        <v>0</v>
      </c>
    </row>
    <row r="10" spans="1:9" ht="39" customHeight="1" thickBot="1" x14ac:dyDescent="0.3">
      <c r="A10" s="1084"/>
      <c r="B10" s="1085"/>
      <c r="C10" s="1085"/>
      <c r="D10" s="1086"/>
      <c r="E10" s="1087" t="s">
        <v>358</v>
      </c>
      <c r="F10" s="1088"/>
      <c r="G10" s="1089">
        <f>SUM(G7:G9)</f>
        <v>659718</v>
      </c>
      <c r="H10" s="1089">
        <v>542418</v>
      </c>
      <c r="I10" s="1089">
        <v>541468</v>
      </c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="90" zoomScaleNormal="90" zoomScaleSheetLayoutView="100" workbookViewId="0">
      <selection activeCell="L10" sqref="L10"/>
    </sheetView>
  </sheetViews>
  <sheetFormatPr defaultRowHeight="12.75" x14ac:dyDescent="0.2"/>
  <cols>
    <col min="1" max="1" width="3.85546875" style="1" hidden="1" customWidth="1"/>
    <col min="2" max="2" width="11.42578125" style="16" customWidth="1"/>
    <col min="3" max="3" width="3.7109375" style="16" customWidth="1"/>
    <col min="4" max="4" width="46.85546875" style="16" customWidth="1"/>
    <col min="5" max="5" width="15" style="16" customWidth="1"/>
    <col min="6" max="6" width="13.42578125" style="16" customWidth="1"/>
    <col min="7" max="7" width="14.42578125" style="16" customWidth="1"/>
    <col min="8" max="8" width="13.42578125" style="16" hidden="1" customWidth="1"/>
    <col min="9" max="9" width="1.28515625" style="16" customWidth="1"/>
    <col min="10" max="10" width="15.85546875" style="16" customWidth="1"/>
    <col min="11" max="11" width="15" style="16" customWidth="1"/>
    <col min="12" max="12" width="15.85546875" style="16" customWidth="1"/>
    <col min="13" max="13" width="9.140625" style="16" hidden="1" customWidth="1"/>
    <col min="14" max="16384" width="9.140625" style="16"/>
  </cols>
  <sheetData>
    <row r="1" spans="1:13" ht="23.25" x14ac:dyDescent="0.35">
      <c r="A1" s="1383" t="s">
        <v>353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</row>
    <row r="2" spans="1:13" ht="15.75" thickBot="1" x14ac:dyDescent="0.25">
      <c r="A2" s="9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8" x14ac:dyDescent="0.25">
      <c r="A3" s="1384" t="s">
        <v>378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30"/>
      <c r="L3" s="1330"/>
    </row>
    <row r="4" spans="1:13" ht="18.75" customHeight="1" x14ac:dyDescent="0.3">
      <c r="A4" s="737"/>
      <c r="B4" s="738"/>
      <c r="C4" s="739"/>
      <c r="D4" s="740"/>
      <c r="E4" s="1386" t="s">
        <v>170</v>
      </c>
      <c r="F4" s="1387"/>
      <c r="G4" s="1387"/>
      <c r="H4" s="1387"/>
      <c r="I4" s="1387"/>
      <c r="J4" s="1387"/>
      <c r="K4" s="1331"/>
      <c r="L4" s="1331"/>
    </row>
    <row r="5" spans="1:13" ht="18.75" thickBot="1" x14ac:dyDescent="0.3">
      <c r="A5" s="741"/>
      <c r="B5" s="183" t="s">
        <v>17</v>
      </c>
      <c r="C5" s="184"/>
      <c r="D5" s="185"/>
      <c r="E5" s="186" t="s">
        <v>18</v>
      </c>
      <c r="F5" s="187"/>
      <c r="G5" s="187"/>
      <c r="H5" s="187"/>
      <c r="I5" s="187"/>
      <c r="J5" s="1326"/>
      <c r="K5" s="1332" t="s">
        <v>21</v>
      </c>
      <c r="L5" s="1332" t="s">
        <v>21</v>
      </c>
    </row>
    <row r="6" spans="1:13" ht="18" x14ac:dyDescent="0.25">
      <c r="A6" s="742"/>
      <c r="B6" s="188" t="s">
        <v>93</v>
      </c>
      <c r="C6" s="189"/>
      <c r="D6" s="190" t="s">
        <v>11</v>
      </c>
      <c r="E6" s="1392">
        <v>610</v>
      </c>
      <c r="F6" s="1394">
        <v>620</v>
      </c>
      <c r="G6" s="1394">
        <v>630</v>
      </c>
      <c r="H6" s="1394">
        <v>640</v>
      </c>
      <c r="I6" s="1388">
        <v>650</v>
      </c>
      <c r="J6" s="1390" t="s">
        <v>178</v>
      </c>
      <c r="K6" s="1332" t="s">
        <v>413</v>
      </c>
      <c r="L6" s="1332" t="s">
        <v>425</v>
      </c>
    </row>
    <row r="7" spans="1:13" ht="18.75" thickBot="1" x14ac:dyDescent="0.3">
      <c r="A7" s="743"/>
      <c r="B7" s="191"/>
      <c r="C7" s="192"/>
      <c r="D7" s="193"/>
      <c r="E7" s="1393"/>
      <c r="F7" s="1395"/>
      <c r="G7" s="1395"/>
      <c r="H7" s="1395"/>
      <c r="I7" s="1389"/>
      <c r="J7" s="1391"/>
      <c r="K7" s="1333"/>
      <c r="L7" s="1333"/>
    </row>
    <row r="8" spans="1:13" ht="19.5" thickTop="1" x14ac:dyDescent="0.3">
      <c r="A8" s="1343">
        <v>1</v>
      </c>
      <c r="B8" s="1138" t="s">
        <v>214</v>
      </c>
      <c r="C8" s="1139" t="s">
        <v>16</v>
      </c>
      <c r="D8" s="1140"/>
      <c r="E8" s="1141">
        <f t="shared" ref="E8:L8" si="0">SUM(E9:E29)</f>
        <v>105700</v>
      </c>
      <c r="F8" s="1141">
        <f t="shared" si="0"/>
        <v>5000</v>
      </c>
      <c r="G8" s="1141">
        <f t="shared" si="0"/>
        <v>27700</v>
      </c>
      <c r="H8" s="1142">
        <f t="shared" si="0"/>
        <v>0</v>
      </c>
      <c r="I8" s="1143">
        <f t="shared" si="0"/>
        <v>0</v>
      </c>
      <c r="J8" s="1327">
        <f t="shared" si="0"/>
        <v>138400</v>
      </c>
      <c r="K8" s="1334">
        <f t="shared" si="0"/>
        <v>131350</v>
      </c>
      <c r="L8" s="1334">
        <f t="shared" si="0"/>
        <v>131350</v>
      </c>
    </row>
    <row r="9" spans="1:13" ht="18.75" x14ac:dyDescent="0.3">
      <c r="A9" s="744"/>
      <c r="B9" s="1090" t="s">
        <v>217</v>
      </c>
      <c r="C9" s="1091"/>
      <c r="D9" s="1092" t="s">
        <v>215</v>
      </c>
      <c r="E9" s="1093">
        <v>100000</v>
      </c>
      <c r="F9" s="1094">
        <v>5000</v>
      </c>
      <c r="G9" s="1095"/>
      <c r="H9" s="1094"/>
      <c r="I9" s="1096"/>
      <c r="J9" s="1328">
        <f>SUM(E9+F9)</f>
        <v>105000</v>
      </c>
      <c r="K9" s="1335">
        <v>97950</v>
      </c>
      <c r="L9" s="1340">
        <v>97950</v>
      </c>
    </row>
    <row r="10" spans="1:13" ht="18.75" x14ac:dyDescent="0.3">
      <c r="A10" s="744"/>
      <c r="B10" s="1097"/>
      <c r="C10" s="1098" t="s">
        <v>187</v>
      </c>
      <c r="D10" s="1092" t="s">
        <v>216</v>
      </c>
      <c r="E10" s="1093">
        <v>2700</v>
      </c>
      <c r="F10" s="1094"/>
      <c r="G10" s="1099"/>
      <c r="H10" s="1094"/>
      <c r="I10" s="1096"/>
      <c r="J10" s="1328">
        <v>2700</v>
      </c>
      <c r="K10" s="1336">
        <v>2700</v>
      </c>
      <c r="L10" s="1341">
        <v>2700</v>
      </c>
      <c r="M10" s="118"/>
    </row>
    <row r="11" spans="1:13" ht="18.75" x14ac:dyDescent="0.3">
      <c r="A11" s="744"/>
      <c r="B11" s="1100" t="s">
        <v>218</v>
      </c>
      <c r="C11" s="1101" t="s">
        <v>191</v>
      </c>
      <c r="D11" s="1092" t="s">
        <v>219</v>
      </c>
      <c r="E11" s="1214">
        <v>3000</v>
      </c>
      <c r="F11" s="1224"/>
      <c r="G11" s="1225"/>
      <c r="H11" s="1224"/>
      <c r="I11" s="1118"/>
      <c r="J11" s="1329">
        <v>3000</v>
      </c>
      <c r="K11" s="1337">
        <v>3000</v>
      </c>
      <c r="L11" s="1337">
        <v>3000</v>
      </c>
    </row>
    <row r="12" spans="1:13" ht="2.4500000000000002" hidden="1" customHeight="1" x14ac:dyDescent="0.3">
      <c r="A12" s="744"/>
      <c r="B12" s="1102"/>
      <c r="C12" s="1103"/>
      <c r="D12" s="1104"/>
      <c r="E12" s="1105"/>
      <c r="F12" s="1106"/>
      <c r="G12" s="1106"/>
      <c r="H12" s="1106"/>
      <c r="I12" s="1106"/>
      <c r="J12" s="1328">
        <f t="shared" ref="J12:J17" si="1">SUM(E12:I12)</f>
        <v>0</v>
      </c>
      <c r="K12" s="1338"/>
      <c r="L12" s="1342"/>
    </row>
    <row r="13" spans="1:13" ht="18.75" hidden="1" x14ac:dyDescent="0.3">
      <c r="A13" s="744"/>
      <c r="B13" s="1102"/>
      <c r="C13" s="1107"/>
      <c r="D13" s="1108"/>
      <c r="E13" s="1109"/>
      <c r="F13" s="1109"/>
      <c r="G13" s="1110"/>
      <c r="H13" s="1109"/>
      <c r="I13" s="1109"/>
      <c r="J13" s="1328">
        <f t="shared" si="1"/>
        <v>0</v>
      </c>
      <c r="K13" s="1338"/>
      <c r="L13" s="1342"/>
    </row>
    <row r="14" spans="1:13" ht="18.75" hidden="1" x14ac:dyDescent="0.3">
      <c r="A14" s="744"/>
      <c r="B14" s="1102"/>
      <c r="C14" s="1107"/>
      <c r="D14" s="1108"/>
      <c r="E14" s="1109"/>
      <c r="F14" s="1109"/>
      <c r="G14" s="1110"/>
      <c r="H14" s="1109"/>
      <c r="I14" s="1109"/>
      <c r="J14" s="1328">
        <f t="shared" si="1"/>
        <v>0</v>
      </c>
      <c r="K14" s="1338"/>
      <c r="L14" s="1342"/>
    </row>
    <row r="15" spans="1:13" ht="18.75" hidden="1" x14ac:dyDescent="0.3">
      <c r="A15" s="744"/>
      <c r="B15" s="1102"/>
      <c r="C15" s="1107"/>
      <c r="D15" s="1108"/>
      <c r="E15" s="1109"/>
      <c r="F15" s="1109"/>
      <c r="G15" s="1110"/>
      <c r="H15" s="1109"/>
      <c r="I15" s="1109"/>
      <c r="J15" s="1328">
        <f t="shared" si="1"/>
        <v>0</v>
      </c>
      <c r="K15" s="1338"/>
      <c r="L15" s="1342"/>
    </row>
    <row r="16" spans="1:13" ht="18.75" hidden="1" x14ac:dyDescent="0.3">
      <c r="A16" s="744"/>
      <c r="B16" s="1111" t="s">
        <v>100</v>
      </c>
      <c r="C16" s="1107"/>
      <c r="D16" s="1108"/>
      <c r="E16" s="1109"/>
      <c r="F16" s="1109"/>
      <c r="G16" s="1110"/>
      <c r="H16" s="1109"/>
      <c r="I16" s="1109"/>
      <c r="J16" s="1328">
        <f t="shared" si="1"/>
        <v>0</v>
      </c>
      <c r="K16" s="1338"/>
      <c r="L16" s="1342"/>
    </row>
    <row r="17" spans="1:13" ht="18.75" x14ac:dyDescent="0.3">
      <c r="A17" s="744"/>
      <c r="B17" s="1112">
        <v>631</v>
      </c>
      <c r="C17" s="1113" t="s">
        <v>191</v>
      </c>
      <c r="D17" s="1114" t="s">
        <v>220</v>
      </c>
      <c r="E17" s="1115"/>
      <c r="F17" s="1116"/>
      <c r="G17" s="1117">
        <v>3000</v>
      </c>
      <c r="H17" s="1116"/>
      <c r="I17" s="1118"/>
      <c r="J17" s="1328">
        <f t="shared" si="1"/>
        <v>3000</v>
      </c>
      <c r="K17" s="1337">
        <f>J17</f>
        <v>3000</v>
      </c>
      <c r="L17" s="1337">
        <f>J17</f>
        <v>3000</v>
      </c>
      <c r="M17" s="118"/>
    </row>
    <row r="18" spans="1:13" ht="18.75" x14ac:dyDescent="0.3">
      <c r="A18" s="744"/>
      <c r="B18" s="1112">
        <v>63201</v>
      </c>
      <c r="C18" s="1101" t="s">
        <v>191</v>
      </c>
      <c r="D18" s="1119" t="s">
        <v>270</v>
      </c>
      <c r="E18" s="1120"/>
      <c r="F18" s="1121"/>
      <c r="G18" s="1122">
        <v>4000</v>
      </c>
      <c r="H18" s="1121"/>
      <c r="I18" s="1123"/>
      <c r="J18" s="1328">
        <f>G18</f>
        <v>4000</v>
      </c>
      <c r="K18" s="1337">
        <f t="shared" ref="K18:L29" si="2">J18</f>
        <v>4000</v>
      </c>
      <c r="L18" s="1337">
        <f t="shared" si="2"/>
        <v>4000</v>
      </c>
    </row>
    <row r="19" spans="1:13" ht="18.75" x14ac:dyDescent="0.3">
      <c r="A19" s="744"/>
      <c r="B19" s="1112"/>
      <c r="C19" s="1101" t="s">
        <v>187</v>
      </c>
      <c r="D19" s="1119" t="s">
        <v>345</v>
      </c>
      <c r="E19" s="1120"/>
      <c r="F19" s="1121"/>
      <c r="G19" s="1122">
        <v>2500</v>
      </c>
      <c r="H19" s="1121"/>
      <c r="I19" s="1123"/>
      <c r="J19" s="1328">
        <f t="shared" ref="J19:J29" si="3">G19</f>
        <v>2500</v>
      </c>
      <c r="K19" s="1337">
        <f t="shared" si="2"/>
        <v>2500</v>
      </c>
      <c r="L19" s="1337">
        <f t="shared" si="2"/>
        <v>2500</v>
      </c>
    </row>
    <row r="20" spans="1:13" ht="18.75" x14ac:dyDescent="0.3">
      <c r="A20" s="744"/>
      <c r="B20" s="1112">
        <v>63202</v>
      </c>
      <c r="C20" s="1101" t="s">
        <v>199</v>
      </c>
      <c r="D20" s="1119" t="s">
        <v>426</v>
      </c>
      <c r="E20" s="1120"/>
      <c r="F20" s="1121"/>
      <c r="G20" s="1122">
        <v>4500</v>
      </c>
      <c r="H20" s="1121"/>
      <c r="I20" s="1123"/>
      <c r="J20" s="1328">
        <f t="shared" si="3"/>
        <v>4500</v>
      </c>
      <c r="K20" s="1337">
        <f t="shared" si="2"/>
        <v>4500</v>
      </c>
      <c r="L20" s="1337">
        <f t="shared" si="2"/>
        <v>4500</v>
      </c>
    </row>
    <row r="21" spans="1:13" ht="18.75" x14ac:dyDescent="0.3">
      <c r="A21" s="744"/>
      <c r="B21" s="1112">
        <v>63202</v>
      </c>
      <c r="C21" s="1101" t="s">
        <v>188</v>
      </c>
      <c r="D21" s="1119" t="s">
        <v>427</v>
      </c>
      <c r="E21" s="1120"/>
      <c r="F21" s="1121"/>
      <c r="G21" s="1122">
        <v>1100</v>
      </c>
      <c r="H21" s="1121"/>
      <c r="I21" s="1123"/>
      <c r="J21" s="1328">
        <f t="shared" si="3"/>
        <v>1100</v>
      </c>
      <c r="K21" s="1337">
        <f t="shared" si="2"/>
        <v>1100</v>
      </c>
      <c r="L21" s="1337">
        <f t="shared" si="2"/>
        <v>1100</v>
      </c>
    </row>
    <row r="22" spans="1:13" ht="18.75" x14ac:dyDescent="0.3">
      <c r="A22" s="744"/>
      <c r="B22" s="1112">
        <v>63202</v>
      </c>
      <c r="C22" s="1101" t="s">
        <v>205</v>
      </c>
      <c r="D22" s="1119" t="s">
        <v>428</v>
      </c>
      <c r="E22" s="1120"/>
      <c r="F22" s="1121"/>
      <c r="G22" s="1122">
        <v>3000</v>
      </c>
      <c r="H22" s="1121"/>
      <c r="I22" s="1123"/>
      <c r="J22" s="1328">
        <f t="shared" si="3"/>
        <v>3000</v>
      </c>
      <c r="K22" s="1337">
        <f t="shared" si="2"/>
        <v>3000</v>
      </c>
      <c r="L22" s="1337">
        <f t="shared" si="2"/>
        <v>3000</v>
      </c>
    </row>
    <row r="23" spans="1:13" ht="18.75" x14ac:dyDescent="0.3">
      <c r="A23" s="744"/>
      <c r="B23" s="1112">
        <v>63203</v>
      </c>
      <c r="C23" s="1101" t="s">
        <v>191</v>
      </c>
      <c r="D23" s="1119" t="s">
        <v>221</v>
      </c>
      <c r="E23" s="1120"/>
      <c r="F23" s="1121"/>
      <c r="G23" s="1122">
        <v>2500</v>
      </c>
      <c r="H23" s="1121"/>
      <c r="I23" s="1123"/>
      <c r="J23" s="1328">
        <f t="shared" si="3"/>
        <v>2500</v>
      </c>
      <c r="K23" s="1337">
        <f t="shared" si="2"/>
        <v>2500</v>
      </c>
      <c r="L23" s="1337">
        <f t="shared" si="2"/>
        <v>2500</v>
      </c>
    </row>
    <row r="24" spans="1:13" ht="18.75" x14ac:dyDescent="0.3">
      <c r="A24" s="744"/>
      <c r="B24" s="1112"/>
      <c r="C24" s="1101" t="s">
        <v>201</v>
      </c>
      <c r="D24" s="1119" t="s">
        <v>222</v>
      </c>
      <c r="E24" s="1120"/>
      <c r="F24" s="1121"/>
      <c r="G24" s="1122">
        <v>2000</v>
      </c>
      <c r="H24" s="1121"/>
      <c r="I24" s="1123"/>
      <c r="J24" s="1328">
        <f t="shared" si="3"/>
        <v>2000</v>
      </c>
      <c r="K24" s="1337">
        <f t="shared" si="2"/>
        <v>2000</v>
      </c>
      <c r="L24" s="1337">
        <f t="shared" si="2"/>
        <v>2000</v>
      </c>
    </row>
    <row r="25" spans="1:13" ht="18.75" x14ac:dyDescent="0.3">
      <c r="A25" s="744"/>
      <c r="B25" s="1112">
        <v>63306</v>
      </c>
      <c r="C25" s="1101" t="s">
        <v>191</v>
      </c>
      <c r="D25" s="1119" t="s">
        <v>110</v>
      </c>
      <c r="E25" s="1120"/>
      <c r="F25" s="1121"/>
      <c r="G25" s="1122">
        <v>1000</v>
      </c>
      <c r="H25" s="1121"/>
      <c r="I25" s="1123"/>
      <c r="J25" s="1328">
        <f t="shared" si="3"/>
        <v>1000</v>
      </c>
      <c r="K25" s="1337">
        <f t="shared" si="2"/>
        <v>1000</v>
      </c>
      <c r="L25" s="1337">
        <f t="shared" si="2"/>
        <v>1000</v>
      </c>
    </row>
    <row r="26" spans="1:13" ht="18.75" x14ac:dyDescent="0.3">
      <c r="A26" s="744"/>
      <c r="B26" s="1112"/>
      <c r="C26" s="1101" t="s">
        <v>199</v>
      </c>
      <c r="D26" s="1119" t="s">
        <v>261</v>
      </c>
      <c r="E26" s="1120"/>
      <c r="F26" s="1121"/>
      <c r="G26" s="1122">
        <v>800</v>
      </c>
      <c r="H26" s="1121"/>
      <c r="I26" s="1123"/>
      <c r="J26" s="1328">
        <f t="shared" si="3"/>
        <v>800</v>
      </c>
      <c r="K26" s="1337">
        <f t="shared" si="2"/>
        <v>800</v>
      </c>
      <c r="L26" s="1337">
        <f t="shared" si="2"/>
        <v>800</v>
      </c>
    </row>
    <row r="27" spans="1:13" ht="18.75" x14ac:dyDescent="0.3">
      <c r="A27" s="744"/>
      <c r="B27" s="1112">
        <v>63309</v>
      </c>
      <c r="C27" s="1124">
        <v>0</v>
      </c>
      <c r="D27" s="1119" t="s">
        <v>339</v>
      </c>
      <c r="E27" s="1120"/>
      <c r="F27" s="1121"/>
      <c r="G27" s="1122">
        <v>500</v>
      </c>
      <c r="H27" s="1121"/>
      <c r="I27" s="1123"/>
      <c r="J27" s="1328">
        <f t="shared" si="3"/>
        <v>500</v>
      </c>
      <c r="K27" s="1337">
        <f t="shared" si="2"/>
        <v>500</v>
      </c>
      <c r="L27" s="1337">
        <f t="shared" si="2"/>
        <v>500</v>
      </c>
    </row>
    <row r="28" spans="1:13" ht="18.75" x14ac:dyDescent="0.3">
      <c r="A28" s="744"/>
      <c r="B28" s="1112">
        <v>633016</v>
      </c>
      <c r="C28" s="1125">
        <v>0</v>
      </c>
      <c r="D28" s="1126" t="s">
        <v>224</v>
      </c>
      <c r="E28" s="1127"/>
      <c r="F28" s="1128"/>
      <c r="G28" s="1129">
        <v>2000</v>
      </c>
      <c r="H28" s="1128"/>
      <c r="I28" s="1096"/>
      <c r="J28" s="1328">
        <f t="shared" si="3"/>
        <v>2000</v>
      </c>
      <c r="K28" s="1337">
        <f t="shared" si="2"/>
        <v>2000</v>
      </c>
      <c r="L28" s="1337">
        <f t="shared" si="2"/>
        <v>2000</v>
      </c>
    </row>
    <row r="29" spans="1:13" ht="18.75" customHeight="1" thickBot="1" x14ac:dyDescent="0.35">
      <c r="A29" s="746"/>
      <c r="B29" s="1130">
        <v>637005</v>
      </c>
      <c r="C29" s="1131"/>
      <c r="D29" s="1132" t="s">
        <v>118</v>
      </c>
      <c r="E29" s="1133"/>
      <c r="F29" s="1134"/>
      <c r="G29" s="1135">
        <v>800</v>
      </c>
      <c r="H29" s="1136"/>
      <c r="I29" s="1137"/>
      <c r="J29" s="1344">
        <f t="shared" si="3"/>
        <v>800</v>
      </c>
      <c r="K29" s="1339">
        <f t="shared" si="2"/>
        <v>800</v>
      </c>
      <c r="L29" s="1339">
        <f t="shared" si="2"/>
        <v>800</v>
      </c>
    </row>
    <row r="30" spans="1:13" ht="18" hidden="1" x14ac:dyDescent="0.25">
      <c r="A30" s="745"/>
      <c r="B30" s="747"/>
      <c r="C30" s="748"/>
      <c r="D30" s="748"/>
      <c r="E30" s="748"/>
      <c r="F30" s="748"/>
      <c r="G30" s="748"/>
      <c r="H30" s="748"/>
      <c r="I30" s="748"/>
      <c r="J30" s="748"/>
      <c r="K30" s="748"/>
      <c r="L30" s="748"/>
    </row>
    <row r="31" spans="1:13" ht="18" hidden="1" x14ac:dyDescent="0.25">
      <c r="A31" s="749"/>
      <c r="B31" s="747"/>
      <c r="C31" s="747"/>
      <c r="D31" s="748"/>
      <c r="E31" s="750"/>
      <c r="F31" s="751"/>
      <c r="G31" s="751"/>
      <c r="H31" s="751"/>
      <c r="I31" s="751"/>
      <c r="J31" s="751"/>
      <c r="K31" s="747"/>
      <c r="L31" s="747"/>
    </row>
    <row r="32" spans="1:13" ht="18" x14ac:dyDescent="0.25">
      <c r="A32" s="749"/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</row>
    <row r="33" spans="1:12" ht="18" x14ac:dyDescent="0.25">
      <c r="A33" s="749"/>
      <c r="B33" s="747"/>
      <c r="C33" s="747"/>
      <c r="D33" s="747"/>
      <c r="E33" s="747"/>
      <c r="F33" s="747"/>
      <c r="G33" s="747"/>
      <c r="H33" s="747"/>
      <c r="I33" s="747"/>
      <c r="J33" s="747"/>
      <c r="K33" s="747"/>
      <c r="L33" s="747"/>
    </row>
  </sheetData>
  <mergeCells count="9">
    <mergeCell ref="A1:L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K11" sqref="K11:K12"/>
    </sheetView>
  </sheetViews>
  <sheetFormatPr defaultRowHeight="12.75" x14ac:dyDescent="0.2"/>
  <cols>
    <col min="1" max="1" width="3.42578125" style="83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1" width="13.85546875" style="16" customWidth="1"/>
    <col min="12" max="12" width="13.42578125" style="16" customWidth="1"/>
    <col min="13" max="16384" width="9.140625" style="16"/>
  </cols>
  <sheetData>
    <row r="1" spans="1:12" ht="23.25" x14ac:dyDescent="0.35">
      <c r="A1" s="1383" t="s">
        <v>232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</row>
    <row r="2" spans="1:12" ht="7.5" customHeight="1" thickBot="1" x14ac:dyDescent="0.25"/>
    <row r="3" spans="1:12" ht="12" customHeight="1" thickBot="1" x14ac:dyDescent="0.25">
      <c r="A3" s="1402" t="s">
        <v>378</v>
      </c>
      <c r="B3" s="1403"/>
      <c r="C3" s="1403"/>
      <c r="D3" s="1403"/>
      <c r="E3" s="1403"/>
      <c r="F3" s="1403"/>
      <c r="G3" s="1403"/>
      <c r="H3" s="1403"/>
      <c r="I3" s="1403"/>
      <c r="J3" s="1403"/>
      <c r="K3" s="128"/>
      <c r="L3" s="128"/>
    </row>
    <row r="4" spans="1:12" ht="17.25" customHeight="1" x14ac:dyDescent="0.3">
      <c r="A4" s="202"/>
      <c r="B4" s="203"/>
      <c r="C4" s="204"/>
      <c r="D4" s="205"/>
      <c r="E4" s="206"/>
      <c r="F4" s="207"/>
      <c r="G4" s="207"/>
      <c r="H4" s="207" t="s">
        <v>132</v>
      </c>
      <c r="I4" s="207"/>
      <c r="J4" s="207"/>
      <c r="K4" s="208"/>
      <c r="L4" s="208"/>
    </row>
    <row r="5" spans="1:12" ht="14.25" customHeight="1" x14ac:dyDescent="0.2">
      <c r="A5" s="7" t="s">
        <v>94</v>
      </c>
      <c r="B5" s="209" t="s">
        <v>17</v>
      </c>
      <c r="C5" s="210"/>
      <c r="D5" s="211"/>
      <c r="E5" s="212"/>
      <c r="F5" s="213"/>
      <c r="G5" s="213"/>
      <c r="H5" s="213"/>
      <c r="I5" s="214" t="s">
        <v>18</v>
      </c>
      <c r="J5" s="215"/>
      <c r="K5" s="208" t="s">
        <v>21</v>
      </c>
      <c r="L5" s="208" t="s">
        <v>21</v>
      </c>
    </row>
    <row r="6" spans="1:12" ht="18.75" customHeight="1" x14ac:dyDescent="0.2">
      <c r="A6" s="8" t="s">
        <v>95</v>
      </c>
      <c r="B6" s="216" t="s">
        <v>93</v>
      </c>
      <c r="C6" s="217"/>
      <c r="D6" s="167" t="s">
        <v>11</v>
      </c>
      <c r="E6" s="1406">
        <v>610</v>
      </c>
      <c r="F6" s="1410">
        <v>620</v>
      </c>
      <c r="G6" s="1410">
        <v>630</v>
      </c>
      <c r="H6" s="1410">
        <v>640</v>
      </c>
      <c r="I6" s="1404">
        <v>650</v>
      </c>
      <c r="J6" s="1408" t="s">
        <v>429</v>
      </c>
      <c r="K6" s="208" t="s">
        <v>413</v>
      </c>
      <c r="L6" s="208" t="s">
        <v>425</v>
      </c>
    </row>
    <row r="7" spans="1:12" ht="13.5" thickBot="1" x14ac:dyDescent="0.25">
      <c r="A7" s="137"/>
      <c r="B7" s="218"/>
      <c r="C7" s="219"/>
      <c r="D7" s="171"/>
      <c r="E7" s="1407"/>
      <c r="F7" s="1411"/>
      <c r="G7" s="1412"/>
      <c r="H7" s="1412"/>
      <c r="I7" s="1405"/>
      <c r="J7" s="1409"/>
      <c r="K7" s="208"/>
      <c r="L7" s="208"/>
    </row>
    <row r="8" spans="1:12" ht="15.75" thickTop="1" x14ac:dyDescent="0.2">
      <c r="A8" s="220"/>
      <c r="B8" s="221"/>
      <c r="C8" s="222"/>
      <c r="D8" s="222"/>
      <c r="E8" s="223">
        <f>SUM(E10+E13+E16+E23+E26+E31)</f>
        <v>0</v>
      </c>
      <c r="F8" s="224">
        <f>SUM(F10+F13+F16+F23+F26+F31)</f>
        <v>0</v>
      </c>
      <c r="G8" s="851">
        <v>10230</v>
      </c>
      <c r="H8" s="851">
        <f>SUM(H10,H13,H23,H26,H31)</f>
        <v>0</v>
      </c>
      <c r="I8" s="851">
        <f>SUM(I10,I13,I16,I23,I26,I31)</f>
        <v>0</v>
      </c>
      <c r="J8" s="1283">
        <f>J9</f>
        <v>9030</v>
      </c>
      <c r="K8" s="1286">
        <f>+J8</f>
        <v>9030</v>
      </c>
      <c r="L8" s="1286">
        <f t="shared" ref="L8" si="0">L9</f>
        <v>9030</v>
      </c>
    </row>
    <row r="9" spans="1:12" x14ac:dyDescent="0.2">
      <c r="A9" s="225"/>
      <c r="B9" s="226"/>
      <c r="C9" s="227"/>
      <c r="D9" s="227"/>
      <c r="E9" s="228"/>
      <c r="F9" s="229"/>
      <c r="G9" s="1400">
        <f>SUM(G12+G14+G17+G18+G23+G26+G31)</f>
        <v>9030</v>
      </c>
      <c r="H9" s="852"/>
      <c r="I9" s="852"/>
      <c r="J9" s="1396">
        <f>SUM(J11+J14+J17+J18+J23+J26+J31)</f>
        <v>9030</v>
      </c>
      <c r="K9" s="1398">
        <f>+J9</f>
        <v>9030</v>
      </c>
      <c r="L9" s="1398">
        <f t="shared" ref="L9" si="1">SUM(L11+L14+L17+L18+L23+L26+L31)</f>
        <v>9030</v>
      </c>
    </row>
    <row r="10" spans="1:12" x14ac:dyDescent="0.2">
      <c r="A10" s="230"/>
      <c r="B10" s="231"/>
      <c r="C10" s="232"/>
      <c r="D10" s="233" t="s">
        <v>227</v>
      </c>
      <c r="E10" s="234">
        <f>SUM(E11:E12)</f>
        <v>0</v>
      </c>
      <c r="F10" s="235">
        <f>SUM(F11:F12)</f>
        <v>0</v>
      </c>
      <c r="G10" s="1401"/>
      <c r="H10" s="853">
        <f>SUM(H11:H12)</f>
        <v>0</v>
      </c>
      <c r="I10" s="853">
        <f>SUM(I11:I12)</f>
        <v>0</v>
      </c>
      <c r="J10" s="1397"/>
      <c r="K10" s="1399"/>
      <c r="L10" s="1399"/>
    </row>
    <row r="11" spans="1:12" ht="14.25" x14ac:dyDescent="0.2">
      <c r="A11" s="236"/>
      <c r="B11" s="237" t="s">
        <v>225</v>
      </c>
      <c r="C11" s="238" t="s">
        <v>187</v>
      </c>
      <c r="D11" s="239"/>
      <c r="E11" s="240"/>
      <c r="F11" s="241"/>
      <c r="G11" s="854"/>
      <c r="H11" s="855"/>
      <c r="I11" s="855"/>
      <c r="J11" s="1396">
        <v>1000</v>
      </c>
      <c r="K11" s="1398">
        <f>+J11</f>
        <v>1000</v>
      </c>
      <c r="L11" s="1398">
        <f>+J11</f>
        <v>1000</v>
      </c>
    </row>
    <row r="12" spans="1:12" ht="14.25" x14ac:dyDescent="0.2">
      <c r="A12" s="236"/>
      <c r="B12" s="243" t="s">
        <v>430</v>
      </c>
      <c r="C12" s="244" t="s">
        <v>106</v>
      </c>
      <c r="D12" s="239" t="s">
        <v>226</v>
      </c>
      <c r="E12" s="240"/>
      <c r="F12" s="241"/>
      <c r="G12" s="854">
        <v>1000</v>
      </c>
      <c r="H12" s="855"/>
      <c r="I12" s="855"/>
      <c r="J12" s="1397"/>
      <c r="K12" s="1399"/>
      <c r="L12" s="1399"/>
    </row>
    <row r="13" spans="1:12" x14ac:dyDescent="0.2">
      <c r="A13" s="245"/>
      <c r="B13" s="246" t="s">
        <v>169</v>
      </c>
      <c r="C13" s="247"/>
      <c r="D13" s="247"/>
      <c r="E13" s="234">
        <f>SUM(E14:E14)</f>
        <v>0</v>
      </c>
      <c r="F13" s="235">
        <f>SUM(F14:F14)</f>
        <v>0</v>
      </c>
      <c r="G13" s="853">
        <f>SUM(G14:G14)</f>
        <v>3000</v>
      </c>
      <c r="H13" s="853">
        <f>SUM(H14:H14)</f>
        <v>0</v>
      </c>
      <c r="I13" s="853">
        <f>SUM(I14:I14)</f>
        <v>0</v>
      </c>
      <c r="J13" s="857">
        <f>SUM(E13:I13)</f>
        <v>3000</v>
      </c>
      <c r="K13" s="1287">
        <f>+J13</f>
        <v>3000</v>
      </c>
      <c r="L13" s="1287">
        <f>+J13</f>
        <v>3000</v>
      </c>
    </row>
    <row r="14" spans="1:12" s="127" customFormat="1" x14ac:dyDescent="0.2">
      <c r="A14" s="248"/>
      <c r="B14" s="249"/>
      <c r="C14" s="250">
        <v>1</v>
      </c>
      <c r="D14" s="251" t="s">
        <v>64</v>
      </c>
      <c r="E14" s="252"/>
      <c r="F14" s="253"/>
      <c r="G14" s="858">
        <v>3000</v>
      </c>
      <c r="H14" s="859"/>
      <c r="I14" s="859"/>
      <c r="J14" s="860">
        <f>E14+F14+G14+H14</f>
        <v>3000</v>
      </c>
      <c r="K14" s="1288">
        <f t="shared" ref="K14" si="2">F14+G14+H14+I14</f>
        <v>3000</v>
      </c>
      <c r="L14" s="1288">
        <f>+J14</f>
        <v>3000</v>
      </c>
    </row>
    <row r="15" spans="1:12" x14ac:dyDescent="0.2">
      <c r="A15" s="254"/>
      <c r="B15" s="226"/>
      <c r="C15" s="255"/>
      <c r="D15" s="255"/>
      <c r="E15" s="256"/>
      <c r="F15" s="257"/>
      <c r="G15" s="1400">
        <f>SUM(G17:G18)</f>
        <v>630</v>
      </c>
      <c r="H15" s="853"/>
      <c r="I15" s="853"/>
      <c r="J15" s="1284">
        <f>SUM(J17:J18)</f>
        <v>630</v>
      </c>
      <c r="K15" s="1289">
        <f>+J15</f>
        <v>630</v>
      </c>
      <c r="L15" s="1289">
        <f>+J15</f>
        <v>630</v>
      </c>
    </row>
    <row r="16" spans="1:12" ht="15" x14ac:dyDescent="0.25">
      <c r="A16" s="258"/>
      <c r="B16" s="231"/>
      <c r="C16" s="259"/>
      <c r="D16" s="260" t="s">
        <v>228</v>
      </c>
      <c r="E16" s="234">
        <f>SUM(E17:E18)</f>
        <v>0</v>
      </c>
      <c r="F16" s="235">
        <f>SUM(F17:F18)</f>
        <v>0</v>
      </c>
      <c r="G16" s="1401"/>
      <c r="H16" s="853">
        <f>SUM(H17:H18)</f>
        <v>0</v>
      </c>
      <c r="I16" s="853">
        <f>SUM(I17:I18)</f>
        <v>0</v>
      </c>
      <c r="J16" s="1285"/>
      <c r="K16" s="1290"/>
      <c r="L16" s="1290"/>
    </row>
    <row r="17" spans="1:12" x14ac:dyDescent="0.2">
      <c r="A17" s="27"/>
      <c r="B17" s="261" t="s">
        <v>229</v>
      </c>
      <c r="C17" s="262" t="s">
        <v>199</v>
      </c>
      <c r="D17" s="80" t="s">
        <v>337</v>
      </c>
      <c r="E17" s="124"/>
      <c r="F17" s="125"/>
      <c r="G17" s="861">
        <v>130</v>
      </c>
      <c r="H17" s="861"/>
      <c r="I17" s="861"/>
      <c r="J17" s="860">
        <f>SUM(E17:I17)</f>
        <v>130</v>
      </c>
      <c r="K17" s="1288">
        <v>130</v>
      </c>
      <c r="L17" s="1288">
        <v>130</v>
      </c>
    </row>
    <row r="18" spans="1:12" x14ac:dyDescent="0.2">
      <c r="A18" s="25"/>
      <c r="B18" s="261"/>
      <c r="C18" s="262" t="s">
        <v>188</v>
      </c>
      <c r="D18" s="80" t="s">
        <v>230</v>
      </c>
      <c r="E18" s="124"/>
      <c r="F18" s="125"/>
      <c r="G18" s="858">
        <v>500</v>
      </c>
      <c r="H18" s="861"/>
      <c r="I18" s="861"/>
      <c r="J18" s="860">
        <v>500</v>
      </c>
      <c r="K18" s="1288">
        <v>500</v>
      </c>
      <c r="L18" s="1288">
        <v>500</v>
      </c>
    </row>
    <row r="19" spans="1:12" ht="1.1499999999999999" hidden="1" customHeight="1" x14ac:dyDescent="0.2">
      <c r="A19" s="134"/>
      <c r="B19" s="126"/>
      <c r="C19" s="126"/>
      <c r="D19" s="126"/>
      <c r="E19" s="124"/>
      <c r="F19" s="125"/>
      <c r="G19" s="861"/>
      <c r="H19" s="861"/>
      <c r="I19" s="861"/>
      <c r="J19" s="862"/>
      <c r="K19" s="1291"/>
      <c r="L19" s="1291"/>
    </row>
    <row r="20" spans="1:12" ht="12.75" hidden="1" customHeight="1" x14ac:dyDescent="0.2">
      <c r="A20" s="134"/>
      <c r="B20" s="126"/>
      <c r="C20" s="126"/>
      <c r="D20" s="126"/>
      <c r="E20" s="124"/>
      <c r="F20" s="125"/>
      <c r="G20" s="861"/>
      <c r="H20" s="861"/>
      <c r="I20" s="861"/>
      <c r="J20" s="862"/>
      <c r="K20" s="1291"/>
      <c r="L20" s="1291"/>
    </row>
    <row r="21" spans="1:12" ht="12.75" hidden="1" customHeight="1" x14ac:dyDescent="0.2">
      <c r="A21" s="134"/>
      <c r="B21" s="126"/>
      <c r="C21" s="126"/>
      <c r="D21" s="126"/>
      <c r="E21" s="124"/>
      <c r="F21" s="125"/>
      <c r="G21" s="861"/>
      <c r="H21" s="861"/>
      <c r="I21" s="861"/>
      <c r="J21" s="862"/>
      <c r="K21" s="1291"/>
      <c r="L21" s="1291"/>
    </row>
    <row r="22" spans="1:12" ht="52.15" hidden="1" customHeight="1" x14ac:dyDescent="0.2">
      <c r="A22" s="263"/>
      <c r="B22" s="264"/>
      <c r="C22" s="265"/>
      <c r="D22" s="266"/>
      <c r="E22" s="267"/>
      <c r="F22" s="268"/>
      <c r="G22" s="858"/>
      <c r="H22" s="863"/>
      <c r="I22" s="863"/>
      <c r="J22" s="864"/>
      <c r="K22" s="1292"/>
      <c r="L22" s="1292"/>
    </row>
    <row r="23" spans="1:12" x14ac:dyDescent="0.2">
      <c r="A23" s="258"/>
      <c r="B23" s="231" t="s">
        <v>171</v>
      </c>
      <c r="C23" s="259"/>
      <c r="D23" s="232"/>
      <c r="E23" s="234">
        <f>SUM(E24+E25)</f>
        <v>0</v>
      </c>
      <c r="F23" s="235">
        <f>SUM(F24+F25)</f>
        <v>0</v>
      </c>
      <c r="G23" s="853">
        <f>SUM(G24+G25)</f>
        <v>1000</v>
      </c>
      <c r="H23" s="853">
        <f>SUM(H24+H25)</f>
        <v>0</v>
      </c>
      <c r="I23" s="853">
        <f>SUM(I24+I25)</f>
        <v>0</v>
      </c>
      <c r="J23" s="857">
        <f>SUM(E23:I23)</f>
        <v>1000</v>
      </c>
      <c r="K23" s="1287">
        <f>+J23</f>
        <v>1000</v>
      </c>
      <c r="L23" s="1287">
        <f>+J23</f>
        <v>1000</v>
      </c>
    </row>
    <row r="24" spans="1:12" x14ac:dyDescent="0.2">
      <c r="A24" s="27"/>
      <c r="B24" s="270"/>
      <c r="C24" s="271" t="s">
        <v>12</v>
      </c>
      <c r="D24" s="272" t="s">
        <v>65</v>
      </c>
      <c r="E24" s="273"/>
      <c r="F24" s="242"/>
      <c r="G24" s="854">
        <v>0</v>
      </c>
      <c r="H24" s="855"/>
      <c r="I24" s="855"/>
      <c r="J24" s="856">
        <v>0</v>
      </c>
      <c r="K24" s="1293">
        <v>0</v>
      </c>
      <c r="L24" s="1293">
        <v>0</v>
      </c>
    </row>
    <row r="25" spans="1:12" x14ac:dyDescent="0.2">
      <c r="A25" s="27"/>
      <c r="B25" s="274"/>
      <c r="C25" s="271" t="s">
        <v>13</v>
      </c>
      <c r="D25" s="275" t="s">
        <v>108</v>
      </c>
      <c r="E25" s="273"/>
      <c r="F25" s="242"/>
      <c r="G25" s="854">
        <v>1000</v>
      </c>
      <c r="H25" s="855"/>
      <c r="I25" s="855"/>
      <c r="J25" s="856">
        <v>1000</v>
      </c>
      <c r="K25" s="1293">
        <v>1000</v>
      </c>
      <c r="L25" s="1293">
        <v>1000</v>
      </c>
    </row>
    <row r="26" spans="1:12" x14ac:dyDescent="0.2">
      <c r="A26" s="276"/>
      <c r="B26" s="246" t="s">
        <v>107</v>
      </c>
      <c r="C26" s="277"/>
      <c r="D26" s="277"/>
      <c r="E26" s="234">
        <f t="shared" ref="E26:J26" si="3">SUM(E27:E30)</f>
        <v>0</v>
      </c>
      <c r="F26" s="235">
        <f t="shared" si="3"/>
        <v>0</v>
      </c>
      <c r="G26" s="853">
        <f t="shared" si="3"/>
        <v>2900</v>
      </c>
      <c r="H26" s="853">
        <f t="shared" si="3"/>
        <v>0</v>
      </c>
      <c r="I26" s="853">
        <f t="shared" si="3"/>
        <v>0</v>
      </c>
      <c r="J26" s="857">
        <f t="shared" si="3"/>
        <v>2900</v>
      </c>
      <c r="K26" s="1287">
        <f>+J26</f>
        <v>2900</v>
      </c>
      <c r="L26" s="1287">
        <f t="shared" ref="L26" si="4">SUM(L27:L30)</f>
        <v>2900</v>
      </c>
    </row>
    <row r="27" spans="1:12" x14ac:dyDescent="0.2">
      <c r="A27" s="278"/>
      <c r="B27" s="279" t="s">
        <v>231</v>
      </c>
      <c r="C27" s="262" t="s">
        <v>187</v>
      </c>
      <c r="D27" s="280" t="s">
        <v>401</v>
      </c>
      <c r="E27" s="281"/>
      <c r="F27" s="269"/>
      <c r="G27" s="858">
        <v>800</v>
      </c>
      <c r="H27" s="863"/>
      <c r="I27" s="863"/>
      <c r="J27" s="860">
        <v>800</v>
      </c>
      <c r="K27" s="1288">
        <v>800</v>
      </c>
      <c r="L27" s="1288">
        <v>800</v>
      </c>
    </row>
    <row r="28" spans="1:12" x14ac:dyDescent="0.2">
      <c r="A28" s="278"/>
      <c r="B28" s="270"/>
      <c r="C28" s="271" t="s">
        <v>199</v>
      </c>
      <c r="D28" s="272" t="s">
        <v>109</v>
      </c>
      <c r="E28" s="273"/>
      <c r="F28" s="242"/>
      <c r="G28" s="854">
        <v>500</v>
      </c>
      <c r="H28" s="855"/>
      <c r="I28" s="855"/>
      <c r="J28" s="856">
        <v>500</v>
      </c>
      <c r="K28" s="1293">
        <v>500</v>
      </c>
      <c r="L28" s="1293">
        <v>500</v>
      </c>
    </row>
    <row r="29" spans="1:12" x14ac:dyDescent="0.2">
      <c r="A29" s="278"/>
      <c r="B29" s="270"/>
      <c r="C29" s="271" t="s">
        <v>188</v>
      </c>
      <c r="D29" s="272" t="s">
        <v>396</v>
      </c>
      <c r="E29" s="273"/>
      <c r="F29" s="242"/>
      <c r="G29" s="854">
        <v>1000</v>
      </c>
      <c r="H29" s="855"/>
      <c r="I29" s="855"/>
      <c r="J29" s="856">
        <v>1000</v>
      </c>
      <c r="K29" s="1293">
        <v>1000</v>
      </c>
      <c r="L29" s="1293">
        <v>1000</v>
      </c>
    </row>
    <row r="30" spans="1:12" x14ac:dyDescent="0.2">
      <c r="A30" s="278"/>
      <c r="B30" s="270"/>
      <c r="C30" s="271" t="s">
        <v>205</v>
      </c>
      <c r="D30" s="272" t="s">
        <v>397</v>
      </c>
      <c r="E30" s="273"/>
      <c r="F30" s="242"/>
      <c r="G30" s="854">
        <v>600</v>
      </c>
      <c r="H30" s="855"/>
      <c r="I30" s="855"/>
      <c r="J30" s="856">
        <v>600</v>
      </c>
      <c r="K30" s="1293">
        <v>600</v>
      </c>
      <c r="L30" s="1293">
        <v>600</v>
      </c>
    </row>
    <row r="31" spans="1:12" x14ac:dyDescent="0.2">
      <c r="A31" s="245"/>
      <c r="B31" s="246" t="s">
        <v>96</v>
      </c>
      <c r="C31" s="247"/>
      <c r="D31" s="247"/>
      <c r="E31" s="256">
        <f>SUM(E32:E33:E34)</f>
        <v>0</v>
      </c>
      <c r="F31" s="257">
        <f>SUM(F32:F33:F34)</f>
        <v>0</v>
      </c>
      <c r="G31" s="853">
        <f>SUM(G32:G33:G34)</f>
        <v>500</v>
      </c>
      <c r="H31" s="853">
        <f>SUM(H32:H33:H34)</f>
        <v>0</v>
      </c>
      <c r="I31" s="853">
        <f>SUM(I32:I33:I34)</f>
        <v>0</v>
      </c>
      <c r="J31" s="857">
        <f>SUM(E31:I31)</f>
        <v>500</v>
      </c>
      <c r="K31" s="1287">
        <f>+J31</f>
        <v>500</v>
      </c>
      <c r="L31" s="1287">
        <f>+J31</f>
        <v>500</v>
      </c>
    </row>
    <row r="32" spans="1:12" x14ac:dyDescent="0.2">
      <c r="A32" s="282"/>
      <c r="B32" s="283"/>
      <c r="C32" s="284" t="s">
        <v>12</v>
      </c>
      <c r="D32" s="285" t="s">
        <v>66</v>
      </c>
      <c r="E32" s="273"/>
      <c r="F32" s="242"/>
      <c r="G32" s="854">
        <v>200</v>
      </c>
      <c r="H32" s="855"/>
      <c r="I32" s="855"/>
      <c r="J32" s="856">
        <v>200</v>
      </c>
      <c r="K32" s="1293">
        <v>200</v>
      </c>
      <c r="L32" s="1293">
        <v>200</v>
      </c>
    </row>
    <row r="33" spans="1:12" x14ac:dyDescent="0.2">
      <c r="A33" s="282"/>
      <c r="B33" s="264"/>
      <c r="C33" s="284" t="s">
        <v>13</v>
      </c>
      <c r="D33" s="285" t="s">
        <v>338</v>
      </c>
      <c r="E33" s="273"/>
      <c r="F33" s="242"/>
      <c r="G33" s="854">
        <v>200</v>
      </c>
      <c r="H33" s="855"/>
      <c r="I33" s="855"/>
      <c r="J33" s="856">
        <v>200</v>
      </c>
      <c r="K33" s="1293">
        <v>200</v>
      </c>
      <c r="L33" s="1293">
        <v>200</v>
      </c>
    </row>
    <row r="34" spans="1:12" ht="13.5" thickBot="1" x14ac:dyDescent="0.25">
      <c r="A34" s="286"/>
      <c r="B34" s="287"/>
      <c r="C34" s="288" t="s">
        <v>14</v>
      </c>
      <c r="D34" s="289" t="s">
        <v>62</v>
      </c>
      <c r="E34" s="290"/>
      <c r="F34" s="291"/>
      <c r="G34" s="865">
        <v>100</v>
      </c>
      <c r="H34" s="866"/>
      <c r="I34" s="866"/>
      <c r="J34" s="867">
        <v>100</v>
      </c>
      <c r="K34" s="1294">
        <v>100</v>
      </c>
      <c r="L34" s="1294">
        <v>100</v>
      </c>
    </row>
  </sheetData>
  <mergeCells count="16">
    <mergeCell ref="J11:J12"/>
    <mergeCell ref="K11:K12"/>
    <mergeCell ref="A1:L1"/>
    <mergeCell ref="G15:G16"/>
    <mergeCell ref="G9:G10"/>
    <mergeCell ref="J9:J10"/>
    <mergeCell ref="K9:K10"/>
    <mergeCell ref="L9:L10"/>
    <mergeCell ref="A3:J3"/>
    <mergeCell ref="I6:I7"/>
    <mergeCell ref="E6:E7"/>
    <mergeCell ref="J6:J7"/>
    <mergeCell ref="F6:F7"/>
    <mergeCell ref="G6:G7"/>
    <mergeCell ref="H6:H7"/>
    <mergeCell ref="L11:L12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5" zoomScaleNormal="115" workbookViewId="0">
      <selection activeCell="M37" sqref="M37"/>
    </sheetView>
  </sheetViews>
  <sheetFormatPr defaultRowHeight="12.75" x14ac:dyDescent="0.2"/>
  <cols>
    <col min="1" max="1" width="3.85546875" style="83" customWidth="1"/>
    <col min="2" max="2" width="3.42578125" style="83" customWidth="1"/>
    <col min="3" max="3" width="7.28515625" style="16" customWidth="1"/>
    <col min="4" max="4" width="2.28515625" style="16" customWidth="1"/>
    <col min="5" max="5" width="37.140625" style="16" customWidth="1"/>
    <col min="6" max="8" width="11.85546875" style="16" customWidth="1"/>
    <col min="9" max="10" width="11.85546875" style="16" hidden="1" customWidth="1"/>
    <col min="11" max="11" width="11.85546875" style="16" customWidth="1"/>
    <col min="12" max="13" width="11.85546875" style="18" customWidth="1"/>
    <col min="14" max="14" width="10.85546875" style="16" bestFit="1" customWidth="1"/>
    <col min="15" max="16384" width="9.140625" style="16"/>
  </cols>
  <sheetData>
    <row r="1" spans="1:14" ht="23.25" x14ac:dyDescent="0.35">
      <c r="A1" s="1413" t="s">
        <v>233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1:14" ht="13.5" thickBot="1" x14ac:dyDescent="0.25"/>
    <row r="3" spans="1:14" ht="13.5" customHeight="1" thickBot="1" x14ac:dyDescent="0.25">
      <c r="A3" s="1414" t="s">
        <v>378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28"/>
      <c r="M3" s="128"/>
    </row>
    <row r="4" spans="1:14" ht="18.75" customHeight="1" x14ac:dyDescent="0.2">
      <c r="A4" s="115"/>
      <c r="B4" s="292"/>
      <c r="C4" s="293"/>
      <c r="D4" s="294"/>
      <c r="E4" s="295"/>
      <c r="F4" s="1418" t="s">
        <v>444</v>
      </c>
      <c r="G4" s="1419"/>
      <c r="H4" s="1419"/>
      <c r="I4" s="1419"/>
      <c r="J4" s="1419"/>
      <c r="K4" s="1419"/>
      <c r="L4" s="296"/>
      <c r="M4" s="296"/>
    </row>
    <row r="5" spans="1:14" x14ac:dyDescent="0.2">
      <c r="A5" s="116"/>
      <c r="B5" s="297" t="s">
        <v>94</v>
      </c>
      <c r="C5" s="298" t="s">
        <v>17</v>
      </c>
      <c r="D5" s="1426" t="s">
        <v>18</v>
      </c>
      <c r="E5" s="1427"/>
      <c r="F5" s="299"/>
      <c r="G5" s="300"/>
      <c r="H5" s="300"/>
      <c r="I5" s="300"/>
      <c r="J5" s="300"/>
      <c r="K5" s="300"/>
      <c r="L5" s="296" t="s">
        <v>21</v>
      </c>
      <c r="M5" s="296" t="s">
        <v>21</v>
      </c>
    </row>
    <row r="6" spans="1:14" x14ac:dyDescent="0.2">
      <c r="A6" s="115"/>
      <c r="B6" s="301" t="s">
        <v>95</v>
      </c>
      <c r="C6" s="302" t="s">
        <v>93</v>
      </c>
      <c r="D6" s="294"/>
      <c r="E6" s="303" t="s">
        <v>11</v>
      </c>
      <c r="F6" s="1422">
        <v>610</v>
      </c>
      <c r="G6" s="1424">
        <v>620</v>
      </c>
      <c r="H6" s="1424">
        <v>630</v>
      </c>
      <c r="I6" s="1424">
        <v>640</v>
      </c>
      <c r="J6" s="1416">
        <v>650</v>
      </c>
      <c r="K6" s="1420" t="s">
        <v>9</v>
      </c>
      <c r="L6" s="296" t="s">
        <v>413</v>
      </c>
      <c r="M6" s="296" t="s">
        <v>425</v>
      </c>
    </row>
    <row r="7" spans="1:14" ht="13.5" thickBot="1" x14ac:dyDescent="0.25">
      <c r="A7" s="117"/>
      <c r="B7" s="304"/>
      <c r="C7" s="305"/>
      <c r="D7" s="306"/>
      <c r="E7" s="307"/>
      <c r="F7" s="1423"/>
      <c r="G7" s="1425"/>
      <c r="H7" s="1425"/>
      <c r="I7" s="1425"/>
      <c r="J7" s="1417"/>
      <c r="K7" s="1421"/>
      <c r="L7" s="308"/>
      <c r="M7" s="308"/>
    </row>
    <row r="8" spans="1:14" ht="14.25" thickTop="1" thickBot="1" x14ac:dyDescent="0.25">
      <c r="A8" s="27"/>
      <c r="B8" s="309"/>
      <c r="C8" s="310"/>
      <c r="D8" s="311"/>
      <c r="E8" s="312" t="s">
        <v>235</v>
      </c>
      <c r="F8" s="313">
        <f>SUM(F9+F14)</f>
        <v>1350</v>
      </c>
      <c r="G8" s="314">
        <f>G9+G14+G23</f>
        <v>500</v>
      </c>
      <c r="H8" s="314">
        <f>H10+H14+H23</f>
        <v>890</v>
      </c>
      <c r="I8" s="314">
        <f>SUM(I9,I23)</f>
        <v>0</v>
      </c>
      <c r="J8" s="315">
        <f>SUM(J9,J23)</f>
        <v>0</v>
      </c>
      <c r="K8" s="315">
        <f>SUM(F8:J8)</f>
        <v>2740</v>
      </c>
      <c r="L8" s="316">
        <f>+K8</f>
        <v>2740</v>
      </c>
      <c r="M8" s="316">
        <f>+L8</f>
        <v>2740</v>
      </c>
    </row>
    <row r="9" spans="1:14" ht="13.5" thickTop="1" x14ac:dyDescent="0.2">
      <c r="A9" s="25"/>
      <c r="B9" s="317">
        <v>1</v>
      </c>
      <c r="C9" s="246" t="s">
        <v>149</v>
      </c>
      <c r="D9" s="277"/>
      <c r="E9" s="277"/>
      <c r="F9" s="318">
        <f>SUM(F110+F11)</f>
        <v>1200</v>
      </c>
      <c r="G9" s="319">
        <f>+G10</f>
        <v>500</v>
      </c>
      <c r="H9" s="319">
        <f>H10</f>
        <v>200</v>
      </c>
      <c r="I9" s="319">
        <f>SUM(I10,I14)</f>
        <v>0</v>
      </c>
      <c r="J9" s="320">
        <f>SUM(J10,J14)</f>
        <v>0</v>
      </c>
      <c r="K9" s="321">
        <f>SUM(F9:G9:H9)</f>
        <v>1900</v>
      </c>
      <c r="L9" s="322">
        <f>+K9</f>
        <v>1900</v>
      </c>
      <c r="M9" s="322">
        <f>+L9</f>
        <v>1900</v>
      </c>
      <c r="N9" s="704"/>
    </row>
    <row r="10" spans="1:14" x14ac:dyDescent="0.2">
      <c r="A10" s="27"/>
      <c r="B10" s="323"/>
      <c r="C10" s="324" t="s">
        <v>234</v>
      </c>
      <c r="D10" s="325" t="s">
        <v>104</v>
      </c>
      <c r="E10" s="326"/>
      <c r="F10" s="327">
        <v>1200</v>
      </c>
      <c r="G10" s="328">
        <f t="shared" ref="G10:M10" si="0">SUM(G11:G13)</f>
        <v>500</v>
      </c>
      <c r="H10" s="328">
        <f>SUM(H12+H13)</f>
        <v>200</v>
      </c>
      <c r="I10" s="328">
        <f t="shared" si="0"/>
        <v>0</v>
      </c>
      <c r="J10" s="328">
        <f t="shared" si="0"/>
        <v>0</v>
      </c>
      <c r="K10" s="1256">
        <f>SUM(K11+K12+K13)</f>
        <v>1900</v>
      </c>
      <c r="L10" s="1272">
        <f>SUM(L11+L12+L13)</f>
        <v>1900</v>
      </c>
      <c r="M10" s="1272">
        <f t="shared" si="0"/>
        <v>1900</v>
      </c>
    </row>
    <row r="11" spans="1:14" x14ac:dyDescent="0.2">
      <c r="A11" s="25"/>
      <c r="B11" s="329"/>
      <c r="C11" s="330"/>
      <c r="D11" s="331" t="s">
        <v>12</v>
      </c>
      <c r="E11" s="280" t="s">
        <v>119</v>
      </c>
      <c r="F11" s="332">
        <v>1200</v>
      </c>
      <c r="G11" s="333">
        <v>500</v>
      </c>
      <c r="H11" s="334">
        <v>0</v>
      </c>
      <c r="I11" s="335"/>
      <c r="J11" s="336"/>
      <c r="K11" s="337">
        <f>SUM(F11:J11)</f>
        <v>1700</v>
      </c>
      <c r="L11" s="338">
        <v>1700</v>
      </c>
      <c r="M11" s="338">
        <v>1700</v>
      </c>
    </row>
    <row r="12" spans="1:14" x14ac:dyDescent="0.2">
      <c r="A12" s="27"/>
      <c r="B12" s="329"/>
      <c r="C12" s="330"/>
      <c r="D12" s="331" t="s">
        <v>13</v>
      </c>
      <c r="E12" s="280" t="s">
        <v>180</v>
      </c>
      <c r="F12" s="332"/>
      <c r="G12" s="333"/>
      <c r="H12" s="334">
        <v>100</v>
      </c>
      <c r="I12" s="335"/>
      <c r="J12" s="336"/>
      <c r="K12" s="337">
        <f>H12</f>
        <v>100</v>
      </c>
      <c r="L12" s="338">
        <v>100</v>
      </c>
      <c r="M12" s="339">
        <v>100</v>
      </c>
    </row>
    <row r="13" spans="1:14" x14ac:dyDescent="0.2">
      <c r="A13" s="27"/>
      <c r="B13" s="329"/>
      <c r="C13" s="330"/>
      <c r="D13" s="331" t="s">
        <v>98</v>
      </c>
      <c r="E13" s="280" t="s">
        <v>110</v>
      </c>
      <c r="F13" s="332"/>
      <c r="G13" s="333"/>
      <c r="H13" s="334">
        <v>100</v>
      </c>
      <c r="I13" s="335"/>
      <c r="J13" s="336"/>
      <c r="K13" s="337">
        <f t="shared" ref="K13:K25" si="1">SUM(F13:J13)</f>
        <v>100</v>
      </c>
      <c r="L13" s="341">
        <v>100</v>
      </c>
      <c r="M13" s="341">
        <v>100</v>
      </c>
    </row>
    <row r="14" spans="1:14" ht="13.15" customHeight="1" x14ac:dyDescent="0.2">
      <c r="A14" s="25"/>
      <c r="B14" s="246">
        <v>2</v>
      </c>
      <c r="C14" s="343" t="s">
        <v>236</v>
      </c>
      <c r="D14" s="246" t="s">
        <v>4</v>
      </c>
      <c r="E14" s="246"/>
      <c r="F14" s="344">
        <f>SUM(F20:F22)</f>
        <v>150</v>
      </c>
      <c r="G14" s="345">
        <f>SUM(G20:G22)</f>
        <v>0</v>
      </c>
      <c r="H14" s="345">
        <f>SUM(H20:H22)</f>
        <v>160</v>
      </c>
      <c r="I14" s="346">
        <f>SUM(I20:I22)</f>
        <v>0</v>
      </c>
      <c r="J14" s="346">
        <f>SUM(J20:J22)</f>
        <v>0</v>
      </c>
      <c r="K14" s="346">
        <f t="shared" si="1"/>
        <v>310</v>
      </c>
      <c r="L14" s="347">
        <f>K14</f>
        <v>310</v>
      </c>
      <c r="M14" s="347">
        <f>K14</f>
        <v>310</v>
      </c>
    </row>
    <row r="15" spans="1:14" ht="3.6" hidden="1" customHeight="1" thickBot="1" x14ac:dyDescent="0.25">
      <c r="A15" s="27"/>
      <c r="B15" s="129"/>
      <c r="C15" s="348"/>
      <c r="D15" s="349"/>
      <c r="E15" s="349"/>
      <c r="F15" s="350"/>
      <c r="G15" s="351"/>
      <c r="H15" s="352"/>
      <c r="I15" s="351"/>
      <c r="J15" s="353"/>
      <c r="K15" s="337">
        <f t="shared" si="1"/>
        <v>0</v>
      </c>
      <c r="L15" s="354"/>
      <c r="M15" s="354"/>
    </row>
    <row r="16" spans="1:14" ht="13.5" hidden="1" thickBot="1" x14ac:dyDescent="0.25">
      <c r="A16" s="25"/>
      <c r="B16" s="129"/>
      <c r="C16" s="348"/>
      <c r="D16" s="349"/>
      <c r="E16" s="349"/>
      <c r="F16" s="350"/>
      <c r="G16" s="351"/>
      <c r="H16" s="352"/>
      <c r="I16" s="351"/>
      <c r="J16" s="353"/>
      <c r="K16" s="337">
        <f t="shared" si="1"/>
        <v>0</v>
      </c>
      <c r="L16" s="354"/>
      <c r="M16" s="354"/>
    </row>
    <row r="17" spans="1:13" ht="13.5" hidden="1" thickBot="1" x14ac:dyDescent="0.25">
      <c r="A17" s="27"/>
      <c r="B17" s="129"/>
      <c r="C17" s="348"/>
      <c r="D17" s="349"/>
      <c r="E17" s="349"/>
      <c r="F17" s="350"/>
      <c r="G17" s="351"/>
      <c r="H17" s="352"/>
      <c r="I17" s="351"/>
      <c r="J17" s="353"/>
      <c r="K17" s="337">
        <f t="shared" si="1"/>
        <v>0</v>
      </c>
      <c r="L17" s="354"/>
      <c r="M17" s="354"/>
    </row>
    <row r="18" spans="1:13" ht="13.5" hidden="1" thickBot="1" x14ac:dyDescent="0.25">
      <c r="A18" s="25"/>
      <c r="B18" s="129"/>
      <c r="C18" s="348"/>
      <c r="D18" s="349"/>
      <c r="E18" s="349"/>
      <c r="F18" s="350"/>
      <c r="G18" s="351"/>
      <c r="H18" s="352"/>
      <c r="I18" s="351"/>
      <c r="J18" s="353"/>
      <c r="K18" s="337">
        <f t="shared" si="1"/>
        <v>0</v>
      </c>
      <c r="L18" s="354"/>
      <c r="M18" s="354"/>
    </row>
    <row r="19" spans="1:13" ht="13.5" hidden="1" thickBot="1" x14ac:dyDescent="0.25">
      <c r="A19" s="27"/>
      <c r="B19" s="129"/>
      <c r="C19" s="348"/>
      <c r="D19" s="349"/>
      <c r="E19" s="349"/>
      <c r="F19" s="350"/>
      <c r="G19" s="351"/>
      <c r="H19" s="352"/>
      <c r="I19" s="351"/>
      <c r="J19" s="353"/>
      <c r="K19" s="337">
        <f t="shared" si="1"/>
        <v>0</v>
      </c>
      <c r="L19" s="354"/>
      <c r="M19" s="355"/>
    </row>
    <row r="20" spans="1:13" x14ac:dyDescent="0.2">
      <c r="A20" s="25"/>
      <c r="B20" s="329"/>
      <c r="C20" s="330"/>
      <c r="D20" s="331" t="s">
        <v>12</v>
      </c>
      <c r="E20" s="280" t="s">
        <v>237</v>
      </c>
      <c r="F20" s="332">
        <v>150</v>
      </c>
      <c r="G20" s="333"/>
      <c r="H20" s="334"/>
      <c r="I20" s="335"/>
      <c r="J20" s="336"/>
      <c r="K20" s="337">
        <f t="shared" si="1"/>
        <v>150</v>
      </c>
      <c r="L20" s="340">
        <v>150</v>
      </c>
      <c r="M20" s="341">
        <v>150</v>
      </c>
    </row>
    <row r="21" spans="1:13" x14ac:dyDescent="0.2">
      <c r="A21" s="27"/>
      <c r="B21" s="329"/>
      <c r="C21" s="330"/>
      <c r="D21" s="331" t="s">
        <v>13</v>
      </c>
      <c r="E21" s="280" t="s">
        <v>120</v>
      </c>
      <c r="F21" s="332"/>
      <c r="G21" s="333"/>
      <c r="H21" s="334">
        <v>130</v>
      </c>
      <c r="I21" s="335"/>
      <c r="J21" s="336"/>
      <c r="K21" s="337">
        <v>130</v>
      </c>
      <c r="L21" s="341">
        <v>130</v>
      </c>
      <c r="M21" s="341">
        <v>130</v>
      </c>
    </row>
    <row r="22" spans="1:13" x14ac:dyDescent="0.2">
      <c r="A22" s="25"/>
      <c r="B22" s="329"/>
      <c r="C22" s="330"/>
      <c r="D22" s="331" t="s">
        <v>14</v>
      </c>
      <c r="E22" s="280" t="s">
        <v>110</v>
      </c>
      <c r="F22" s="332"/>
      <c r="G22" s="333"/>
      <c r="H22" s="334">
        <v>30</v>
      </c>
      <c r="I22" s="335"/>
      <c r="J22" s="336"/>
      <c r="K22" s="337">
        <f t="shared" si="1"/>
        <v>30</v>
      </c>
      <c r="L22" s="341">
        <v>30</v>
      </c>
      <c r="M22" s="341">
        <v>30</v>
      </c>
    </row>
    <row r="23" spans="1:13" x14ac:dyDescent="0.2">
      <c r="A23" s="27"/>
      <c r="B23" s="317">
        <v>3</v>
      </c>
      <c r="C23" s="246" t="s">
        <v>101</v>
      </c>
      <c r="D23" s="277"/>
      <c r="E23" s="277"/>
      <c r="F23" s="318">
        <f>SUM(F26)</f>
        <v>0</v>
      </c>
      <c r="G23" s="319">
        <f>SUM(G26)</f>
        <v>0</v>
      </c>
      <c r="H23" s="319">
        <f>SUM(H24)</f>
        <v>530</v>
      </c>
      <c r="I23" s="319">
        <f>SUM(I26)</f>
        <v>0</v>
      </c>
      <c r="J23" s="356">
        <f>SUM(J26)</f>
        <v>0</v>
      </c>
      <c r="K23" s="320">
        <f t="shared" si="1"/>
        <v>530</v>
      </c>
      <c r="L23" s="347">
        <f>L24</f>
        <v>530</v>
      </c>
      <c r="M23" s="347">
        <f>M24</f>
        <v>530</v>
      </c>
    </row>
    <row r="24" spans="1:13" x14ac:dyDescent="0.2">
      <c r="A24" s="25"/>
      <c r="B24" s="329"/>
      <c r="C24" s="357" t="s">
        <v>238</v>
      </c>
      <c r="D24" s="325" t="s">
        <v>101</v>
      </c>
      <c r="E24" s="326"/>
      <c r="F24" s="358">
        <f>F25+F26</f>
        <v>0</v>
      </c>
      <c r="G24" s="359">
        <f>SUM(G26)</f>
        <v>0</v>
      </c>
      <c r="H24" s="360">
        <f>H25+H26</f>
        <v>530</v>
      </c>
      <c r="I24" s="361">
        <f>SUM(I26)</f>
        <v>0</v>
      </c>
      <c r="J24" s="362">
        <f>SUM(J26)</f>
        <v>0</v>
      </c>
      <c r="K24" s="1257">
        <f t="shared" si="1"/>
        <v>530</v>
      </c>
      <c r="L24" s="363">
        <f>L26+L25</f>
        <v>530</v>
      </c>
      <c r="M24" s="363">
        <f>M26+M25</f>
        <v>530</v>
      </c>
    </row>
    <row r="25" spans="1:13" x14ac:dyDescent="0.2">
      <c r="A25" s="27"/>
      <c r="B25" s="364"/>
      <c r="C25" s="365"/>
      <c r="D25" s="366">
        <v>1</v>
      </c>
      <c r="E25" s="174" t="s">
        <v>168</v>
      </c>
      <c r="F25" s="367"/>
      <c r="G25" s="368"/>
      <c r="H25" s="368">
        <v>30</v>
      </c>
      <c r="I25" s="368"/>
      <c r="J25" s="368"/>
      <c r="K25" s="337">
        <f t="shared" si="1"/>
        <v>30</v>
      </c>
      <c r="L25" s="342">
        <v>30</v>
      </c>
      <c r="M25" s="340">
        <v>30</v>
      </c>
    </row>
    <row r="26" spans="1:13" ht="13.5" thickBot="1" x14ac:dyDescent="0.25">
      <c r="A26" s="641"/>
      <c r="B26" s="369"/>
      <c r="C26" s="370"/>
      <c r="D26" s="371" t="s">
        <v>13</v>
      </c>
      <c r="E26" s="372" t="s">
        <v>287</v>
      </c>
      <c r="F26" s="373"/>
      <c r="G26" s="374"/>
      <c r="H26" s="375">
        <v>500</v>
      </c>
      <c r="I26" s="376"/>
      <c r="J26" s="377"/>
      <c r="K26" s="378">
        <v>500</v>
      </c>
      <c r="L26" s="379">
        <v>500</v>
      </c>
      <c r="M26" s="379">
        <v>500</v>
      </c>
    </row>
    <row r="27" spans="1:13" x14ac:dyDescent="0.2">
      <c r="A27" s="135"/>
      <c r="B27" s="129"/>
      <c r="C27" s="348"/>
      <c r="D27" s="380"/>
      <c r="E27" s="381"/>
      <c r="F27" s="382"/>
      <c r="G27" s="382"/>
      <c r="H27" s="383"/>
      <c r="I27" s="382"/>
      <c r="J27" s="177"/>
      <c r="K27" s="384"/>
      <c r="L27" s="385"/>
      <c r="M27" s="385"/>
    </row>
    <row r="28" spans="1:13" x14ac:dyDescent="0.2">
      <c r="A28" s="135"/>
      <c r="B28" s="129"/>
      <c r="C28" s="348"/>
      <c r="D28" s="380"/>
      <c r="E28" s="381"/>
      <c r="F28" s="382"/>
      <c r="G28" s="382"/>
      <c r="H28" s="383"/>
      <c r="I28" s="382"/>
      <c r="J28" s="177"/>
      <c r="K28" s="384"/>
      <c r="L28" s="385"/>
      <c r="M28" s="385"/>
    </row>
  </sheetData>
  <mergeCells count="10">
    <mergeCell ref="A1:M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15" zoomScaleNormal="115" zoomScaleSheetLayoutView="100" workbookViewId="0">
      <selection activeCell="J19" sqref="J19"/>
    </sheetView>
  </sheetViews>
  <sheetFormatPr defaultRowHeight="12.75" x14ac:dyDescent="0.2"/>
  <cols>
    <col min="1" max="1" width="3.85546875" style="1" customWidth="1"/>
    <col min="2" max="2" width="3.42578125" style="83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2" width="12" style="16" customWidth="1"/>
    <col min="13" max="16384" width="9.140625" style="16"/>
  </cols>
  <sheetData>
    <row r="1" spans="1:12" ht="23.25" x14ac:dyDescent="0.35">
      <c r="A1" s="1428" t="s">
        <v>239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</row>
    <row r="2" spans="1:12" ht="13.5" thickBot="1" x14ac:dyDescent="0.25"/>
    <row r="3" spans="1:12" ht="13.5" customHeight="1" thickBot="1" x14ac:dyDescent="0.25">
      <c r="A3" s="1429" t="s">
        <v>378</v>
      </c>
      <c r="B3" s="1430"/>
      <c r="C3" s="1430"/>
      <c r="D3" s="1430"/>
      <c r="E3" s="1430"/>
      <c r="F3" s="1430"/>
      <c r="G3" s="1430"/>
      <c r="H3" s="1430"/>
      <c r="I3" s="1430"/>
      <c r="J3" s="1430"/>
      <c r="K3" s="128"/>
      <c r="L3" s="128"/>
    </row>
    <row r="4" spans="1:12" ht="18.75" customHeight="1" x14ac:dyDescent="0.3">
      <c r="A4" s="6"/>
      <c r="B4" s="386"/>
      <c r="C4" s="203"/>
      <c r="D4" s="204"/>
      <c r="E4" s="387"/>
      <c r="F4" s="1435" t="s">
        <v>132</v>
      </c>
      <c r="G4" s="1436"/>
      <c r="H4" s="1436"/>
      <c r="I4" s="1436"/>
      <c r="J4" s="1437"/>
      <c r="K4" s="208"/>
      <c r="L4" s="208"/>
    </row>
    <row r="5" spans="1:12" ht="13.5" thickBot="1" x14ac:dyDescent="0.25">
      <c r="A5" s="7"/>
      <c r="B5" s="388" t="s">
        <v>94</v>
      </c>
      <c r="C5" s="209" t="s">
        <v>17</v>
      </c>
      <c r="D5" s="1440" t="s">
        <v>18</v>
      </c>
      <c r="E5" s="1441"/>
      <c r="F5" s="389"/>
      <c r="G5" s="390"/>
      <c r="H5" s="390"/>
      <c r="I5" s="390"/>
      <c r="J5" s="391"/>
      <c r="K5" s="208" t="s">
        <v>21</v>
      </c>
      <c r="L5" s="208" t="s">
        <v>21</v>
      </c>
    </row>
    <row r="6" spans="1:12" x14ac:dyDescent="0.2">
      <c r="A6" s="8"/>
      <c r="B6" s="392" t="s">
        <v>95</v>
      </c>
      <c r="C6" s="216" t="s">
        <v>93</v>
      </c>
      <c r="D6" s="217"/>
      <c r="E6" s="393" t="s">
        <v>11</v>
      </c>
      <c r="F6" s="1431">
        <v>610</v>
      </c>
      <c r="G6" s="1433">
        <v>620</v>
      </c>
      <c r="H6" s="1433">
        <v>630</v>
      </c>
      <c r="I6" s="1434">
        <v>640</v>
      </c>
      <c r="J6" s="1438" t="s">
        <v>431</v>
      </c>
      <c r="K6" s="208" t="s">
        <v>413</v>
      </c>
      <c r="L6" s="208" t="s">
        <v>425</v>
      </c>
    </row>
    <row r="7" spans="1:12" ht="13.5" thickBot="1" x14ac:dyDescent="0.25">
      <c r="A7" s="9"/>
      <c r="B7" s="394"/>
      <c r="C7" s="218"/>
      <c r="D7" s="219"/>
      <c r="E7" s="395"/>
      <c r="F7" s="1432"/>
      <c r="G7" s="1412"/>
      <c r="H7" s="1412"/>
      <c r="I7" s="1405"/>
      <c r="J7" s="1439"/>
      <c r="K7" s="208"/>
      <c r="L7" s="396"/>
    </row>
    <row r="8" spans="1:12" ht="16.5" thickTop="1" x14ac:dyDescent="0.25">
      <c r="A8" s="90"/>
      <c r="B8" s="397">
        <v>1</v>
      </c>
      <c r="C8" s="398" t="s">
        <v>239</v>
      </c>
      <c r="D8" s="399"/>
      <c r="E8" s="400"/>
      <c r="F8" s="882">
        <f>+F9+F11</f>
        <v>54</v>
      </c>
      <c r="G8" s="883">
        <f>+G9</f>
        <v>0</v>
      </c>
      <c r="H8" s="883">
        <f>+H9+H11</f>
        <v>0</v>
      </c>
      <c r="I8" s="884">
        <f>+I9</f>
        <v>0</v>
      </c>
      <c r="J8" s="885">
        <f>+J9+J11</f>
        <v>1554</v>
      </c>
      <c r="K8" s="885">
        <f>SUM(K9+K11)</f>
        <v>1554</v>
      </c>
      <c r="L8" s="885">
        <f>SUM(L9+L11)</f>
        <v>1554</v>
      </c>
    </row>
    <row r="9" spans="1:12" ht="15.75" x14ac:dyDescent="0.25">
      <c r="A9" s="90"/>
      <c r="B9" s="401"/>
      <c r="C9" s="402" t="s">
        <v>243</v>
      </c>
      <c r="D9" s="194" t="s">
        <v>102</v>
      </c>
      <c r="E9" s="403"/>
      <c r="F9" s="886">
        <v>54</v>
      </c>
      <c r="G9" s="873">
        <f>SUM(G10)</f>
        <v>0</v>
      </c>
      <c r="H9" s="887">
        <v>0</v>
      </c>
      <c r="I9" s="888">
        <f>SUM(I10)</f>
        <v>0</v>
      </c>
      <c r="J9" s="1258">
        <f t="shared" ref="J9:J10" si="0">SUM(F9:I9)</f>
        <v>54</v>
      </c>
      <c r="K9" s="876">
        <v>54</v>
      </c>
      <c r="L9" s="876">
        <v>54</v>
      </c>
    </row>
    <row r="10" spans="1:12" ht="15.75" x14ac:dyDescent="0.25">
      <c r="A10" s="90"/>
      <c r="B10" s="404"/>
      <c r="C10" s="405"/>
      <c r="D10" s="198" t="s">
        <v>12</v>
      </c>
      <c r="E10" s="406" t="s">
        <v>245</v>
      </c>
      <c r="F10" s="432">
        <v>54</v>
      </c>
      <c r="G10" s="433">
        <v>0</v>
      </c>
      <c r="H10" s="525">
        <v>0</v>
      </c>
      <c r="I10" s="889"/>
      <c r="J10" s="1259">
        <f t="shared" si="0"/>
        <v>54</v>
      </c>
      <c r="K10" s="890">
        <v>54</v>
      </c>
      <c r="L10" s="890">
        <v>54</v>
      </c>
    </row>
    <row r="11" spans="1:12" ht="15.75" x14ac:dyDescent="0.25">
      <c r="A11" s="90"/>
      <c r="B11" s="397">
        <v>2</v>
      </c>
      <c r="C11" s="398" t="s">
        <v>97</v>
      </c>
      <c r="D11" s="399"/>
      <c r="E11" s="400"/>
      <c r="F11" s="882">
        <f>+F12</f>
        <v>0</v>
      </c>
      <c r="G11" s="891">
        <f t="shared" ref="G11:L11" si="1">+G12</f>
        <v>0</v>
      </c>
      <c r="H11" s="891">
        <f t="shared" si="1"/>
        <v>0</v>
      </c>
      <c r="I11" s="892">
        <f t="shared" si="1"/>
        <v>0</v>
      </c>
      <c r="J11" s="885">
        <f t="shared" si="1"/>
        <v>1500</v>
      </c>
      <c r="K11" s="885">
        <f t="shared" si="1"/>
        <v>1500</v>
      </c>
      <c r="L11" s="885">
        <f t="shared" si="1"/>
        <v>1500</v>
      </c>
    </row>
    <row r="12" spans="1:12" ht="15.75" x14ac:dyDescent="0.25">
      <c r="A12" s="90"/>
      <c r="B12" s="401"/>
      <c r="C12" s="402" t="s">
        <v>244</v>
      </c>
      <c r="D12" s="194" t="s">
        <v>97</v>
      </c>
      <c r="E12" s="403"/>
      <c r="F12" s="886">
        <f>SUM(F13:F15)</f>
        <v>0</v>
      </c>
      <c r="G12" s="873">
        <f>SUM(G13:G15)</f>
        <v>0</v>
      </c>
      <c r="H12" s="893">
        <f>SUM(H13:H15)</f>
        <v>0</v>
      </c>
      <c r="I12" s="894">
        <f>SUM(I13:I15)</f>
        <v>0</v>
      </c>
      <c r="J12" s="1260">
        <v>1500</v>
      </c>
      <c r="K12" s="895">
        <v>1500</v>
      </c>
      <c r="L12" s="895">
        <v>1500</v>
      </c>
    </row>
    <row r="13" spans="1:12" ht="15.75" x14ac:dyDescent="0.25">
      <c r="A13" s="90"/>
      <c r="B13" s="407"/>
      <c r="C13" s="408"/>
      <c r="D13" s="409">
        <v>1</v>
      </c>
      <c r="E13" s="406" t="s">
        <v>111</v>
      </c>
      <c r="F13" s="432"/>
      <c r="G13" s="896"/>
      <c r="H13" s="897">
        <v>0</v>
      </c>
      <c r="I13" s="898"/>
      <c r="J13" s="1261">
        <v>500</v>
      </c>
      <c r="K13" s="899">
        <v>500</v>
      </c>
      <c r="L13" s="899">
        <v>500</v>
      </c>
    </row>
    <row r="14" spans="1:12" ht="15.75" x14ac:dyDescent="0.25">
      <c r="A14" s="90"/>
      <c r="B14" s="407"/>
      <c r="C14" s="408"/>
      <c r="D14" s="409">
        <v>2</v>
      </c>
      <c r="E14" s="410" t="s">
        <v>247</v>
      </c>
      <c r="F14" s="432"/>
      <c r="G14" s="896"/>
      <c r="H14" s="897">
        <v>0</v>
      </c>
      <c r="I14" s="898"/>
      <c r="J14" s="1261">
        <v>500</v>
      </c>
      <c r="K14" s="890">
        <v>500</v>
      </c>
      <c r="L14" s="890">
        <v>500</v>
      </c>
    </row>
    <row r="15" spans="1:12" ht="16.5" thickBot="1" x14ac:dyDescent="0.3">
      <c r="A15" s="99"/>
      <c r="B15" s="411"/>
      <c r="C15" s="412"/>
      <c r="D15" s="413">
        <v>3</v>
      </c>
      <c r="E15" s="414" t="s">
        <v>246</v>
      </c>
      <c r="F15" s="900"/>
      <c r="G15" s="562"/>
      <c r="H15" s="563">
        <v>0</v>
      </c>
      <c r="I15" s="901"/>
      <c r="J15" s="1262">
        <v>500</v>
      </c>
      <c r="K15" s="902">
        <v>500</v>
      </c>
      <c r="L15" s="902">
        <v>500</v>
      </c>
    </row>
  </sheetData>
  <mergeCells count="9">
    <mergeCell ref="A1:L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115" zoomScaleNormal="115" workbookViewId="0">
      <selection activeCell="E16" sqref="E16"/>
    </sheetView>
  </sheetViews>
  <sheetFormatPr defaultRowHeight="12.75" x14ac:dyDescent="0.2"/>
  <cols>
    <col min="1" max="1" width="3.140625" style="1" customWidth="1"/>
    <col min="2" max="2" width="3.42578125" style="83" customWidth="1"/>
    <col min="3" max="3" width="7.28515625" style="16" customWidth="1"/>
    <col min="4" max="4" width="2.28515625" style="16" customWidth="1"/>
    <col min="5" max="5" width="29.855468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3" width="13.28515625" style="127" customWidth="1"/>
    <col min="14" max="16384" width="9.140625" style="16"/>
  </cols>
  <sheetData>
    <row r="1" spans="1:13" ht="23.25" x14ac:dyDescent="0.35">
      <c r="A1" s="1442" t="s">
        <v>249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</row>
    <row r="2" spans="1:13" ht="15.75" thickBot="1" x14ac:dyDescent="0.25">
      <c r="A2" s="95"/>
      <c r="B2" s="95"/>
      <c r="C2" s="19"/>
      <c r="D2" s="19"/>
      <c r="E2" s="19"/>
      <c r="F2" s="19"/>
      <c r="G2" s="19"/>
      <c r="H2" s="19"/>
      <c r="I2" s="19"/>
      <c r="J2" s="19"/>
      <c r="K2" s="19"/>
      <c r="L2" s="100"/>
      <c r="M2" s="100"/>
    </row>
    <row r="3" spans="1:13" ht="23.25" customHeight="1" thickBot="1" x14ac:dyDescent="0.3">
      <c r="A3" s="1448" t="s">
        <v>378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50"/>
      <c r="L3" s="1445" t="s">
        <v>412</v>
      </c>
      <c r="M3" s="1445" t="s">
        <v>432</v>
      </c>
    </row>
    <row r="4" spans="1:13" ht="18.75" customHeight="1" x14ac:dyDescent="0.25">
      <c r="A4" s="85"/>
      <c r="B4" s="415"/>
      <c r="C4" s="133"/>
      <c r="D4" s="140"/>
      <c r="E4" s="416"/>
      <c r="F4" s="1435" t="s">
        <v>132</v>
      </c>
      <c r="G4" s="1436"/>
      <c r="H4" s="1436"/>
      <c r="I4" s="1436"/>
      <c r="J4" s="1436"/>
      <c r="K4" s="1437"/>
      <c r="L4" s="1446"/>
      <c r="M4" s="1446"/>
    </row>
    <row r="5" spans="1:13" ht="15" x14ac:dyDescent="0.2">
      <c r="A5" s="86"/>
      <c r="B5" s="417" t="s">
        <v>94</v>
      </c>
      <c r="C5" s="418" t="s">
        <v>17</v>
      </c>
      <c r="D5" s="419"/>
      <c r="E5" s="420"/>
      <c r="F5" s="1454" t="s">
        <v>18</v>
      </c>
      <c r="G5" s="1455"/>
      <c r="H5" s="1455"/>
      <c r="I5" s="1455"/>
      <c r="J5" s="1455"/>
      <c r="K5" s="1456"/>
      <c r="L5" s="1446"/>
      <c r="M5" s="1446"/>
    </row>
    <row r="6" spans="1:13" ht="15" x14ac:dyDescent="0.2">
      <c r="A6" s="87"/>
      <c r="B6" s="421" t="s">
        <v>95</v>
      </c>
      <c r="C6" s="422" t="s">
        <v>93</v>
      </c>
      <c r="D6" s="189"/>
      <c r="E6" s="190" t="s">
        <v>11</v>
      </c>
      <c r="F6" s="1451">
        <v>610</v>
      </c>
      <c r="G6" s="1453">
        <v>620</v>
      </c>
      <c r="H6" s="1453">
        <v>630</v>
      </c>
      <c r="I6" s="1453">
        <v>640</v>
      </c>
      <c r="J6" s="1388">
        <v>650</v>
      </c>
      <c r="K6" s="1443" t="s">
        <v>9</v>
      </c>
      <c r="L6" s="1446"/>
      <c r="M6" s="1446"/>
    </row>
    <row r="7" spans="1:13" ht="15.75" thickBot="1" x14ac:dyDescent="0.25">
      <c r="A7" s="88"/>
      <c r="B7" s="423"/>
      <c r="C7" s="424"/>
      <c r="D7" s="192"/>
      <c r="E7" s="193"/>
      <c r="F7" s="1452"/>
      <c r="G7" s="1395"/>
      <c r="H7" s="1395"/>
      <c r="I7" s="1395"/>
      <c r="J7" s="1389"/>
      <c r="K7" s="1444"/>
      <c r="L7" s="1447"/>
      <c r="M7" s="1447"/>
    </row>
    <row r="8" spans="1:13" ht="17.25" thickTop="1" thickBot="1" x14ac:dyDescent="0.3">
      <c r="A8" s="89"/>
      <c r="B8" s="425" t="s">
        <v>248</v>
      </c>
      <c r="C8" s="426"/>
      <c r="D8" s="427"/>
      <c r="E8" s="427"/>
      <c r="F8" s="1020">
        <f t="shared" ref="F8:M8" si="0">SUM(F10:F14)</f>
        <v>550</v>
      </c>
      <c r="G8" s="1021">
        <f t="shared" si="0"/>
        <v>0</v>
      </c>
      <c r="H8" s="1021">
        <f t="shared" si="0"/>
        <v>24500</v>
      </c>
      <c r="I8" s="1021">
        <f t="shared" si="0"/>
        <v>0</v>
      </c>
      <c r="J8" s="1021">
        <f t="shared" si="0"/>
        <v>0</v>
      </c>
      <c r="K8" s="1022">
        <f t="shared" si="0"/>
        <v>25050</v>
      </c>
      <c r="L8" s="1023">
        <f t="shared" si="0"/>
        <v>25050</v>
      </c>
      <c r="M8" s="1024">
        <f t="shared" si="0"/>
        <v>25050</v>
      </c>
    </row>
    <row r="9" spans="1:13" ht="16.5" thickTop="1" x14ac:dyDescent="0.25">
      <c r="A9" s="90"/>
      <c r="B9" s="401"/>
      <c r="C9" s="402" t="s">
        <v>250</v>
      </c>
      <c r="D9" s="194" t="s">
        <v>6</v>
      </c>
      <c r="E9" s="428"/>
      <c r="F9" s="1025">
        <f t="shared" ref="F9:M9" si="1">SUM(F10:F14)</f>
        <v>550</v>
      </c>
      <c r="G9" s="1026">
        <f t="shared" si="1"/>
        <v>0</v>
      </c>
      <c r="H9" s="1026">
        <f t="shared" si="1"/>
        <v>24500</v>
      </c>
      <c r="I9" s="1026">
        <f t="shared" si="1"/>
        <v>0</v>
      </c>
      <c r="J9" s="1026">
        <f t="shared" si="1"/>
        <v>0</v>
      </c>
      <c r="K9" s="1027">
        <f t="shared" si="1"/>
        <v>25050</v>
      </c>
      <c r="L9" s="1028">
        <f t="shared" si="1"/>
        <v>25050</v>
      </c>
      <c r="M9" s="1029">
        <f t="shared" si="1"/>
        <v>25050</v>
      </c>
    </row>
    <row r="10" spans="1:13" ht="15.75" x14ac:dyDescent="0.25">
      <c r="A10" s="90"/>
      <c r="B10" s="429"/>
      <c r="C10" s="430"/>
      <c r="D10" s="198" t="s">
        <v>12</v>
      </c>
      <c r="E10" s="431" t="s">
        <v>63</v>
      </c>
      <c r="F10" s="966"/>
      <c r="G10" s="831"/>
      <c r="H10" s="831">
        <v>15000</v>
      </c>
      <c r="I10" s="831"/>
      <c r="J10" s="831"/>
      <c r="K10" s="949">
        <f t="shared" ref="K10:K14" si="2">SUM(F10:J10)</f>
        <v>15000</v>
      </c>
      <c r="L10" s="1030">
        <v>15000</v>
      </c>
      <c r="M10" s="1031">
        <v>15000</v>
      </c>
    </row>
    <row r="11" spans="1:13" ht="15.75" x14ac:dyDescent="0.25">
      <c r="A11" s="90"/>
      <c r="B11" s="429"/>
      <c r="C11" s="429"/>
      <c r="D11" s="429" t="s">
        <v>13</v>
      </c>
      <c r="E11" s="434" t="s">
        <v>112</v>
      </c>
      <c r="F11" s="1032"/>
      <c r="G11" s="1033"/>
      <c r="H11" s="1034">
        <v>7000</v>
      </c>
      <c r="I11" s="1033"/>
      <c r="J11" s="1033"/>
      <c r="K11" s="1040">
        <f t="shared" si="2"/>
        <v>7000</v>
      </c>
      <c r="L11" s="1035">
        <v>7000</v>
      </c>
      <c r="M11" s="1036">
        <v>7000</v>
      </c>
    </row>
    <row r="12" spans="1:13" ht="15.75" x14ac:dyDescent="0.25">
      <c r="A12" s="101"/>
      <c r="B12" s="429"/>
      <c r="C12" s="429"/>
      <c r="D12" s="429" t="s">
        <v>14</v>
      </c>
      <c r="E12" s="434" t="s">
        <v>251</v>
      </c>
      <c r="F12" s="1032"/>
      <c r="G12" s="1033"/>
      <c r="H12" s="1034">
        <v>1000</v>
      </c>
      <c r="I12" s="1033"/>
      <c r="J12" s="1033"/>
      <c r="K12" s="1040">
        <v>1000</v>
      </c>
      <c r="L12" s="833">
        <v>1000</v>
      </c>
      <c r="M12" s="833">
        <v>1000</v>
      </c>
    </row>
    <row r="13" spans="1:13" ht="15.75" x14ac:dyDescent="0.25">
      <c r="A13" s="101"/>
      <c r="B13" s="429"/>
      <c r="C13" s="435"/>
      <c r="D13" s="435">
        <v>4</v>
      </c>
      <c r="E13" s="436" t="s">
        <v>395</v>
      </c>
      <c r="F13" s="1037"/>
      <c r="G13" s="1038"/>
      <c r="H13" s="974">
        <v>800</v>
      </c>
      <c r="I13" s="1038"/>
      <c r="J13" s="1038"/>
      <c r="K13" s="958">
        <f t="shared" si="2"/>
        <v>800</v>
      </c>
      <c r="L13" s="850">
        <v>800</v>
      </c>
      <c r="M13" s="849">
        <v>800</v>
      </c>
    </row>
    <row r="14" spans="1:13" ht="16.5" thickBot="1" x14ac:dyDescent="0.3">
      <c r="A14" s="99"/>
      <c r="B14" s="437"/>
      <c r="C14" s="438"/>
      <c r="D14" s="439" t="s">
        <v>445</v>
      </c>
      <c r="E14" s="440" t="s">
        <v>252</v>
      </c>
      <c r="F14" s="1039">
        <v>550</v>
      </c>
      <c r="G14" s="842"/>
      <c r="H14" s="842">
        <v>700</v>
      </c>
      <c r="I14" s="842"/>
      <c r="J14" s="842"/>
      <c r="K14" s="1041">
        <f t="shared" si="2"/>
        <v>1250</v>
      </c>
      <c r="L14" s="843">
        <v>1250</v>
      </c>
      <c r="M14" s="843">
        <v>1250</v>
      </c>
    </row>
  </sheetData>
  <mergeCells count="12">
    <mergeCell ref="A1:M1"/>
    <mergeCell ref="J6:J7"/>
    <mergeCell ref="K6:K7"/>
    <mergeCell ref="L3:L7"/>
    <mergeCell ref="M3:M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3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15</vt:i4>
      </vt:variant>
    </vt:vector>
  </HeadingPairs>
  <TitlesOfParts>
    <vt:vector size="35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Admin</cp:lastModifiedBy>
  <cp:lastPrinted>2017-11-14T08:13:51Z</cp:lastPrinted>
  <dcterms:created xsi:type="dcterms:W3CDTF">2006-06-21T07:20:26Z</dcterms:created>
  <dcterms:modified xsi:type="dcterms:W3CDTF">2017-12-12T08:31:43Z</dcterms:modified>
</cp:coreProperties>
</file>