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zpočty\"/>
    </mc:Choice>
  </mc:AlternateContent>
  <bookViews>
    <workbookView xWindow="0" yWindow="0" windowWidth="28800" windowHeight="12435" tabRatio="945" activeTab="19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</sheets>
  <definedNames>
    <definedName name="_xlnm.Print_Area" localSheetId="0">'BP '!$A$1:$J$60</definedName>
    <definedName name="_xlnm.Print_Area" localSheetId="16">KV!$A$1:$K$13</definedName>
    <definedName name="_xlnm.Print_Area" localSheetId="4">'P1'!$A$1:$N$24</definedName>
    <definedName name="_xlnm.Print_Area" localSheetId="13">'P10'!$A$1:$K$26</definedName>
    <definedName name="_xlnm.Print_Area" localSheetId="14">'P11'!$A$1:$L$21</definedName>
    <definedName name="_xlnm.Print_Area" localSheetId="15">'P12'!$A$1:$M$18</definedName>
    <definedName name="_xlnm.Print_Area" localSheetId="5">'P2'!$A$1:$L$35</definedName>
    <definedName name="_xlnm.Print_Area" localSheetId="6">'P3'!$A$1:$M$23</definedName>
    <definedName name="_xlnm.Print_Area" localSheetId="7">'P4'!$A$1:$L$17</definedName>
    <definedName name="_xlnm.Print_Area" localSheetId="8">'P5'!$A$1:$M$15</definedName>
    <definedName name="_xlnm.Print_Area" localSheetId="9">'P6'!$A$1:$R$12</definedName>
    <definedName name="_xlnm.Print_Area" localSheetId="10">'P7'!$A$1:$M$58</definedName>
    <definedName name="_xlnm.Print_Area" localSheetId="11">'P8'!$A$1:$M$20</definedName>
    <definedName name="_xlnm.Print_Area" localSheetId="12">'P9'!$A$1:$L$9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G9" i="4" l="1"/>
  <c r="G18" i="4"/>
  <c r="G17" i="4" s="1"/>
  <c r="G21" i="4"/>
  <c r="J48" i="45"/>
  <c r="L48" i="45" s="1"/>
  <c r="K48" i="45"/>
  <c r="J49" i="45"/>
  <c r="K49" i="45" s="1"/>
  <c r="J50" i="45"/>
  <c r="L50" i="45" s="1"/>
  <c r="K50" i="45"/>
  <c r="H8" i="76"/>
  <c r="H7" i="76" s="1"/>
  <c r="H10" i="76" s="1"/>
  <c r="D10" i="89" s="1"/>
  <c r="I8" i="76"/>
  <c r="I7" i="76" s="1"/>
  <c r="I10" i="76" s="1"/>
  <c r="G8" i="76"/>
  <c r="I58" i="74"/>
  <c r="J58" i="74"/>
  <c r="I41" i="74"/>
  <c r="L49" i="45" l="1"/>
  <c r="G8" i="4"/>
  <c r="E12" i="88"/>
  <c r="F12" i="88"/>
  <c r="G12" i="88"/>
  <c r="H12" i="88"/>
  <c r="J12" i="88"/>
  <c r="K12" i="88"/>
  <c r="K14" i="4"/>
  <c r="K15" i="12"/>
  <c r="K14" i="12"/>
  <c r="K15" i="5"/>
  <c r="I12" i="88" l="1"/>
  <c r="J9" i="21"/>
  <c r="M28" i="42" l="1"/>
  <c r="L28" i="42"/>
  <c r="I9" i="74" l="1"/>
  <c r="H29" i="74" l="1"/>
  <c r="J9" i="74"/>
  <c r="H28" i="42"/>
  <c r="K9" i="5"/>
  <c r="L10" i="8" l="1"/>
  <c r="K15" i="8"/>
  <c r="I43" i="74" l="1"/>
  <c r="J43" i="74"/>
  <c r="M16" i="42" l="1"/>
  <c r="L16" i="42"/>
  <c r="F17" i="88" l="1"/>
  <c r="G17" i="88"/>
  <c r="G10" i="90" l="1"/>
  <c r="H15" i="74"/>
  <c r="H16" i="42" l="1"/>
  <c r="L9" i="24" l="1"/>
  <c r="K9" i="24"/>
  <c r="J9" i="24"/>
  <c r="L8" i="24"/>
  <c r="K8" i="24"/>
  <c r="J8" i="24"/>
  <c r="H9" i="24"/>
  <c r="H8" i="24"/>
  <c r="J52" i="45" l="1"/>
  <c r="K52" i="45" s="1"/>
  <c r="L52" i="45" l="1"/>
  <c r="F8" i="5"/>
  <c r="K20" i="4"/>
  <c r="G10" i="8"/>
  <c r="G9" i="8" s="1"/>
  <c r="I10" i="8"/>
  <c r="J10" i="8"/>
  <c r="C50" i="89" l="1"/>
  <c r="L8" i="5" l="1"/>
  <c r="I13" i="74"/>
  <c r="J13" i="74"/>
  <c r="I14" i="74"/>
  <c r="J14" i="74"/>
  <c r="I16" i="74"/>
  <c r="J16" i="74"/>
  <c r="I17" i="74"/>
  <c r="J17" i="74"/>
  <c r="I18" i="74"/>
  <c r="J18" i="74"/>
  <c r="J20" i="74"/>
  <c r="I21" i="74"/>
  <c r="J21" i="74"/>
  <c r="I25" i="74"/>
  <c r="I24" i="74" s="1"/>
  <c r="J25" i="74"/>
  <c r="J24" i="74" s="1"/>
  <c r="I27" i="74"/>
  <c r="J27" i="74"/>
  <c r="I30" i="74"/>
  <c r="J30" i="74"/>
  <c r="I31" i="74"/>
  <c r="J31" i="74"/>
  <c r="I33" i="74"/>
  <c r="J33" i="74"/>
  <c r="I34" i="74"/>
  <c r="J34" i="74"/>
  <c r="I35" i="74"/>
  <c r="J35" i="74"/>
  <c r="I36" i="74"/>
  <c r="J36" i="74"/>
  <c r="J37" i="74"/>
  <c r="I38" i="74"/>
  <c r="J38" i="74"/>
  <c r="I39" i="74"/>
  <c r="J39" i="74"/>
  <c r="J42" i="74"/>
  <c r="J41" i="74" s="1"/>
  <c r="I48" i="74"/>
  <c r="J48" i="74"/>
  <c r="I49" i="74"/>
  <c r="J49" i="74"/>
  <c r="I50" i="74"/>
  <c r="J50" i="74"/>
  <c r="I51" i="74"/>
  <c r="J51" i="74"/>
  <c r="I52" i="74"/>
  <c r="J52" i="74"/>
  <c r="I53" i="74"/>
  <c r="J53" i="74"/>
  <c r="I54" i="74"/>
  <c r="J54" i="74"/>
  <c r="J55" i="74"/>
  <c r="I57" i="74"/>
  <c r="J57" i="74"/>
  <c r="F9" i="88"/>
  <c r="G9" i="88"/>
  <c r="H9" i="88"/>
  <c r="J9" i="88"/>
  <c r="K9" i="88"/>
  <c r="H17" i="88"/>
  <c r="J16" i="42"/>
  <c r="J9" i="42" s="1"/>
  <c r="J8" i="42" s="1"/>
  <c r="M15" i="42"/>
  <c r="M10" i="42" s="1"/>
  <c r="M9" i="42" s="1"/>
  <c r="K18" i="42"/>
  <c r="K21" i="42"/>
  <c r="K29" i="42"/>
  <c r="H10" i="42"/>
  <c r="G9" i="21"/>
  <c r="H9" i="21"/>
  <c r="I9" i="21"/>
  <c r="K9" i="21"/>
  <c r="L9" i="21"/>
  <c r="G12" i="21"/>
  <c r="H12" i="21"/>
  <c r="I12" i="21"/>
  <c r="G15" i="21"/>
  <c r="H15" i="21"/>
  <c r="I15" i="21"/>
  <c r="K15" i="21"/>
  <c r="L15" i="21"/>
  <c r="F15" i="21"/>
  <c r="F12" i="21"/>
  <c r="F9" i="21"/>
  <c r="J15" i="74" l="1"/>
  <c r="I46" i="74"/>
  <c r="J46" i="74"/>
  <c r="J44" i="74"/>
  <c r="I29" i="74"/>
  <c r="I22" i="74" s="1"/>
  <c r="J11" i="74"/>
  <c r="I15" i="74"/>
  <c r="I44" i="74"/>
  <c r="J29" i="74"/>
  <c r="J22" i="74" s="1"/>
  <c r="I11" i="74"/>
  <c r="K10" i="42"/>
  <c r="L15" i="42"/>
  <c r="L10" i="42" s="1"/>
  <c r="L9" i="42" s="1"/>
  <c r="G8" i="21"/>
  <c r="G8" i="88"/>
  <c r="C38" i="89" s="1"/>
  <c r="K8" i="88"/>
  <c r="I8" i="21"/>
  <c r="H8" i="21"/>
  <c r="F8" i="88"/>
  <c r="J8" i="88"/>
  <c r="I9" i="88"/>
  <c r="F8" i="21"/>
  <c r="F9" i="23"/>
  <c r="G9" i="23"/>
  <c r="G8" i="23" s="1"/>
  <c r="H9" i="23"/>
  <c r="J9" i="23"/>
  <c r="J8" i="23" s="1"/>
  <c r="K9" i="23"/>
  <c r="K8" i="23" s="1"/>
  <c r="I11" i="23"/>
  <c r="F13" i="23"/>
  <c r="F12" i="23" s="1"/>
  <c r="G13" i="23"/>
  <c r="G12" i="23" s="1"/>
  <c r="H13" i="23"/>
  <c r="H12" i="23" s="1"/>
  <c r="J13" i="23"/>
  <c r="J12" i="23" s="1"/>
  <c r="K13" i="23"/>
  <c r="K12" i="23" s="1"/>
  <c r="I14" i="23"/>
  <c r="I15" i="23"/>
  <c r="F16" i="23"/>
  <c r="G16" i="23"/>
  <c r="H16" i="23"/>
  <c r="J16" i="23"/>
  <c r="K16" i="23"/>
  <c r="I17" i="23"/>
  <c r="I16" i="23" s="1"/>
  <c r="F22" i="23"/>
  <c r="G22" i="23"/>
  <c r="H22" i="23"/>
  <c r="J22" i="23"/>
  <c r="K22" i="23"/>
  <c r="I23" i="23"/>
  <c r="I24" i="23"/>
  <c r="I25" i="23"/>
  <c r="I26" i="23"/>
  <c r="I27" i="23"/>
  <c r="I28" i="23"/>
  <c r="F30" i="23"/>
  <c r="G30" i="23"/>
  <c r="H30" i="23"/>
  <c r="J30" i="23"/>
  <c r="K30" i="23"/>
  <c r="I31" i="23"/>
  <c r="I34" i="23"/>
  <c r="K14" i="45"/>
  <c r="L14" i="45"/>
  <c r="K37" i="45"/>
  <c r="L37" i="45"/>
  <c r="K43" i="45"/>
  <c r="L43" i="45"/>
  <c r="K44" i="45"/>
  <c r="L44" i="45"/>
  <c r="K56" i="45"/>
  <c r="K55" i="45" s="1"/>
  <c r="L56" i="45"/>
  <c r="L55" i="45" s="1"/>
  <c r="J60" i="74" l="1"/>
  <c r="I60" i="74"/>
  <c r="I13" i="23"/>
  <c r="I12" i="23" s="1"/>
  <c r="I22" i="23"/>
  <c r="G35" i="23"/>
  <c r="J35" i="23"/>
  <c r="I9" i="23"/>
  <c r="I8" i="23" s="1"/>
  <c r="C30" i="89" s="1"/>
  <c r="H35" i="23"/>
  <c r="F35" i="23"/>
  <c r="I30" i="23"/>
  <c r="K35" i="23"/>
  <c r="K10" i="44"/>
  <c r="H9" i="44"/>
  <c r="G9" i="12"/>
  <c r="H9" i="12"/>
  <c r="I9" i="12"/>
  <c r="J9" i="12"/>
  <c r="L9" i="12"/>
  <c r="M9" i="12"/>
  <c r="F9" i="12"/>
  <c r="K11" i="13"/>
  <c r="K8" i="13" s="1"/>
  <c r="L11" i="13"/>
  <c r="L8" i="13" s="1"/>
  <c r="I35" i="23" l="1"/>
  <c r="K13" i="8"/>
  <c r="K17" i="8"/>
  <c r="K20" i="8"/>
  <c r="K11" i="8"/>
  <c r="K10" i="8" s="1"/>
  <c r="M10" i="8"/>
  <c r="E17" i="88"/>
  <c r="I17" i="88" s="1"/>
  <c r="L9" i="9" l="1"/>
  <c r="K9" i="9"/>
  <c r="H16" i="9"/>
  <c r="I16" i="9"/>
  <c r="K15" i="9"/>
  <c r="L15" i="9"/>
  <c r="E16" i="9"/>
  <c r="F16" i="9"/>
  <c r="G15" i="9"/>
  <c r="M8" i="5"/>
  <c r="K12" i="5"/>
  <c r="K16" i="5"/>
  <c r="K17" i="5"/>
  <c r="K18" i="5"/>
  <c r="K19" i="5"/>
  <c r="K20" i="5"/>
  <c r="K22" i="5"/>
  <c r="J8" i="5"/>
  <c r="I8" i="5"/>
  <c r="G9" i="87"/>
  <c r="G8" i="87" s="1"/>
  <c r="G11" i="87" s="1"/>
  <c r="D9" i="89" s="1"/>
  <c r="H9" i="87"/>
  <c r="H8" i="87" s="1"/>
  <c r="H11" i="87" s="1"/>
  <c r="E9" i="89" s="1"/>
  <c r="F9" i="87"/>
  <c r="F8" i="87" s="1"/>
  <c r="C34" i="89" s="1"/>
  <c r="H46" i="74"/>
  <c r="H44" i="74" s="1"/>
  <c r="H9" i="74" l="1"/>
  <c r="E9" i="88"/>
  <c r="E8" i="88" s="1"/>
  <c r="I9" i="24"/>
  <c r="G9" i="24"/>
  <c r="F9" i="24"/>
  <c r="I8" i="24"/>
  <c r="G8" i="24"/>
  <c r="F8" i="24"/>
  <c r="M21" i="4"/>
  <c r="L21" i="4"/>
  <c r="K21" i="4"/>
  <c r="J21" i="4"/>
  <c r="I21" i="4"/>
  <c r="H21" i="4"/>
  <c r="F21" i="4"/>
  <c r="M8" i="12"/>
  <c r="L8" i="12"/>
  <c r="C37" i="89" l="1"/>
  <c r="J14" i="21"/>
  <c r="I8" i="42"/>
  <c r="I12" i="13"/>
  <c r="I11" i="13" s="1"/>
  <c r="H12" i="13"/>
  <c r="H11" i="13" s="1"/>
  <c r="H8" i="13" s="1"/>
  <c r="K19" i="42" l="1"/>
  <c r="Q8" i="44"/>
  <c r="J34" i="45"/>
  <c r="J33" i="45"/>
  <c r="I10" i="90"/>
  <c r="I9" i="91" s="1"/>
  <c r="H10" i="90"/>
  <c r="H9" i="91" s="1"/>
  <c r="F16" i="42"/>
  <c r="H8" i="5"/>
  <c r="G8" i="5"/>
  <c r="J21" i="21"/>
  <c r="J19" i="21"/>
  <c r="C29" i="89"/>
  <c r="M9" i="4"/>
  <c r="L9" i="4"/>
  <c r="H9" i="4"/>
  <c r="K13" i="4"/>
  <c r="I55" i="45"/>
  <c r="J55" i="45"/>
  <c r="H55" i="45"/>
  <c r="G55" i="45"/>
  <c r="F55" i="45"/>
  <c r="J35" i="45"/>
  <c r="J31" i="45"/>
  <c r="J18" i="45"/>
  <c r="J16" i="45"/>
  <c r="R9" i="44"/>
  <c r="Q9" i="44"/>
  <c r="R8" i="44"/>
  <c r="J8" i="12"/>
  <c r="I8" i="12"/>
  <c r="H8" i="12"/>
  <c r="G8" i="12"/>
  <c r="F8" i="12"/>
  <c r="L23" i="9"/>
  <c r="K23" i="9"/>
  <c r="I23" i="9"/>
  <c r="H23" i="9"/>
  <c r="G23" i="9"/>
  <c r="F23" i="9"/>
  <c r="E23" i="9"/>
  <c r="L32" i="9"/>
  <c r="K32" i="9"/>
  <c r="I32" i="9"/>
  <c r="H32" i="9"/>
  <c r="G32" i="9"/>
  <c r="F32" i="9"/>
  <c r="E32" i="9"/>
  <c r="L26" i="9"/>
  <c r="K26" i="9"/>
  <c r="I26" i="9"/>
  <c r="H26" i="9"/>
  <c r="G26" i="9"/>
  <c r="F26" i="9"/>
  <c r="E26" i="9"/>
  <c r="I10" i="9"/>
  <c r="H10" i="9"/>
  <c r="G9" i="9"/>
  <c r="F10" i="9"/>
  <c r="E10" i="9"/>
  <c r="I13" i="9"/>
  <c r="H13" i="9"/>
  <c r="G13" i="9"/>
  <c r="F13" i="9"/>
  <c r="E13" i="9"/>
  <c r="H9" i="85"/>
  <c r="H11" i="74"/>
  <c r="H24" i="74"/>
  <c r="F11" i="88"/>
  <c r="G11" i="88"/>
  <c r="G10" i="88" s="1"/>
  <c r="H10" i="88"/>
  <c r="H8" i="88" s="1"/>
  <c r="K11" i="88"/>
  <c r="K10" i="88" s="1"/>
  <c r="F11" i="87"/>
  <c r="C9" i="89" s="1"/>
  <c r="G7" i="76"/>
  <c r="G10" i="76" s="1"/>
  <c r="G9" i="85" s="1"/>
  <c r="J51" i="45"/>
  <c r="J53" i="45"/>
  <c r="J54" i="45"/>
  <c r="M19" i="8"/>
  <c r="M18" i="8" s="1"/>
  <c r="L19" i="8"/>
  <c r="L18" i="8" s="1"/>
  <c r="J14" i="9"/>
  <c r="J17" i="9"/>
  <c r="J15" i="9" s="1"/>
  <c r="F19" i="8"/>
  <c r="H19" i="8"/>
  <c r="H18" i="8" s="1"/>
  <c r="M18" i="4"/>
  <c r="M17" i="4" s="1"/>
  <c r="L18" i="4"/>
  <c r="L17" i="4" s="1"/>
  <c r="G21" i="45"/>
  <c r="G20" i="45" s="1"/>
  <c r="H21" i="45"/>
  <c r="H20" i="45" s="1"/>
  <c r="I21" i="45"/>
  <c r="I20" i="45" s="1"/>
  <c r="J13" i="21"/>
  <c r="J12" i="21" s="1"/>
  <c r="J17" i="21"/>
  <c r="J47" i="45"/>
  <c r="J24" i="45"/>
  <c r="J26" i="45"/>
  <c r="J27" i="45"/>
  <c r="J28" i="45"/>
  <c r="J29" i="45"/>
  <c r="J30" i="45"/>
  <c r="J36" i="45"/>
  <c r="K12" i="12"/>
  <c r="K13" i="12"/>
  <c r="M14" i="8"/>
  <c r="L14" i="8"/>
  <c r="H58" i="74"/>
  <c r="H41" i="74"/>
  <c r="K8" i="5"/>
  <c r="G16" i="42"/>
  <c r="H9" i="42"/>
  <c r="I16" i="42"/>
  <c r="I9" i="42" s="1"/>
  <c r="J9" i="9"/>
  <c r="F18" i="8"/>
  <c r="G18" i="8"/>
  <c r="I18" i="8"/>
  <c r="J18" i="8"/>
  <c r="F14" i="8"/>
  <c r="G14" i="8"/>
  <c r="G8" i="8" s="1"/>
  <c r="H14" i="8"/>
  <c r="H9" i="8" s="1"/>
  <c r="I14" i="8"/>
  <c r="J14" i="8"/>
  <c r="G19" i="8"/>
  <c r="I19" i="8"/>
  <c r="J19" i="8"/>
  <c r="G9" i="13"/>
  <c r="G8" i="13" s="1"/>
  <c r="I9" i="13"/>
  <c r="I8" i="13" s="1"/>
  <c r="J10" i="13"/>
  <c r="F12" i="13"/>
  <c r="F11" i="13" s="1"/>
  <c r="F8" i="13" s="1"/>
  <c r="G12" i="13"/>
  <c r="G11" i="13" s="1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2" i="45"/>
  <c r="J13" i="45"/>
  <c r="J19" i="45"/>
  <c r="F21" i="45"/>
  <c r="F20" i="45" s="1"/>
  <c r="F39" i="45"/>
  <c r="F38" i="45" s="1"/>
  <c r="G39" i="45"/>
  <c r="G38" i="45" s="1"/>
  <c r="H39" i="45"/>
  <c r="H38" i="45" s="1"/>
  <c r="I39" i="45"/>
  <c r="I38" i="45" s="1"/>
  <c r="J40" i="45"/>
  <c r="J41" i="45"/>
  <c r="J42" i="45"/>
  <c r="F46" i="45"/>
  <c r="F45" i="45" s="1"/>
  <c r="G46" i="45"/>
  <c r="G45" i="45" s="1"/>
  <c r="H46" i="45"/>
  <c r="H45" i="45" s="1"/>
  <c r="I46" i="45"/>
  <c r="I45" i="45" s="1"/>
  <c r="I9" i="4"/>
  <c r="J9" i="4"/>
  <c r="K10" i="4"/>
  <c r="K11" i="4"/>
  <c r="K12" i="4"/>
  <c r="F18" i="4"/>
  <c r="H18" i="4"/>
  <c r="H17" i="4" s="1"/>
  <c r="I18" i="4"/>
  <c r="I17" i="4" s="1"/>
  <c r="J18" i="4"/>
  <c r="J17" i="4" s="1"/>
  <c r="K19" i="4"/>
  <c r="J16" i="21"/>
  <c r="F8" i="42"/>
  <c r="J21" i="45" l="1"/>
  <c r="J20" i="45" s="1"/>
  <c r="F9" i="8"/>
  <c r="F8" i="8" s="1"/>
  <c r="K14" i="8"/>
  <c r="C39" i="89"/>
  <c r="I8" i="88"/>
  <c r="H8" i="42"/>
  <c r="K8" i="42" s="1"/>
  <c r="C10" i="89"/>
  <c r="F8" i="45"/>
  <c r="C21" i="89"/>
  <c r="H60" i="74"/>
  <c r="H8" i="4"/>
  <c r="J15" i="21"/>
  <c r="J8" i="21" s="1"/>
  <c r="C31" i="89" s="1"/>
  <c r="G9" i="91"/>
  <c r="C15" i="89"/>
  <c r="C52" i="89"/>
  <c r="C51" i="89" s="1"/>
  <c r="F17" i="4"/>
  <c r="F8" i="4" s="1"/>
  <c r="K18" i="4"/>
  <c r="K9" i="8"/>
  <c r="L9" i="8" s="1"/>
  <c r="M9" i="8" s="1"/>
  <c r="C49" i="89"/>
  <c r="C48" i="89" s="1"/>
  <c r="C47" i="89" s="1"/>
  <c r="K36" i="45"/>
  <c r="L36" i="45"/>
  <c r="L27" i="45"/>
  <c r="K27" i="45"/>
  <c r="L17" i="45"/>
  <c r="L35" i="45"/>
  <c r="K35" i="45"/>
  <c r="K42" i="45"/>
  <c r="K39" i="45" s="1"/>
  <c r="L39" i="45" s="1"/>
  <c r="L42" i="45"/>
  <c r="L19" i="45"/>
  <c r="K19" i="45"/>
  <c r="K26" i="45"/>
  <c r="L26" i="45"/>
  <c r="L54" i="45"/>
  <c r="K54" i="45"/>
  <c r="K18" i="45"/>
  <c r="L18" i="45"/>
  <c r="L33" i="45"/>
  <c r="K33" i="45"/>
  <c r="L13" i="45"/>
  <c r="K13" i="45"/>
  <c r="J10" i="45"/>
  <c r="J9" i="45" s="1"/>
  <c r="L29" i="45"/>
  <c r="K29" i="45"/>
  <c r="L25" i="45"/>
  <c r="K25" i="45"/>
  <c r="L31" i="45"/>
  <c r="K31" i="45"/>
  <c r="K34" i="45"/>
  <c r="L34" i="45"/>
  <c r="K12" i="45"/>
  <c r="L12" i="45"/>
  <c r="K28" i="45"/>
  <c r="L28" i="45"/>
  <c r="K24" i="45"/>
  <c r="L24" i="45"/>
  <c r="L51" i="45"/>
  <c r="K51" i="45"/>
  <c r="K46" i="45" s="1"/>
  <c r="K32" i="45"/>
  <c r="L32" i="45"/>
  <c r="I8" i="44"/>
  <c r="K9" i="44"/>
  <c r="K9" i="12"/>
  <c r="H7" i="74"/>
  <c r="K16" i="42"/>
  <c r="K9" i="42" s="1"/>
  <c r="J9" i="13"/>
  <c r="K18" i="8"/>
  <c r="K19" i="8"/>
  <c r="G8" i="9"/>
  <c r="H8" i="8"/>
  <c r="K13" i="21"/>
  <c r="K12" i="21" s="1"/>
  <c r="K8" i="21" s="1"/>
  <c r="L13" i="21"/>
  <c r="L12" i="21" s="1"/>
  <c r="L8" i="21" s="1"/>
  <c r="H22" i="74"/>
  <c r="J8" i="4"/>
  <c r="F10" i="88"/>
  <c r="I10" i="88" s="1"/>
  <c r="I11" i="88"/>
  <c r="M8" i="4"/>
  <c r="K9" i="4"/>
  <c r="I8" i="4"/>
  <c r="H8" i="45"/>
  <c r="G8" i="45"/>
  <c r="I8" i="45"/>
  <c r="L8" i="4"/>
  <c r="J11" i="13"/>
  <c r="J45" i="45"/>
  <c r="H8" i="9"/>
  <c r="J39" i="45"/>
  <c r="J9" i="8"/>
  <c r="J8" i="8" s="1"/>
  <c r="F8" i="9"/>
  <c r="E8" i="9"/>
  <c r="J46" i="45"/>
  <c r="G8" i="42"/>
  <c r="J38" i="45"/>
  <c r="F8" i="44"/>
  <c r="K8" i="12"/>
  <c r="C25" i="89" s="1"/>
  <c r="I9" i="8"/>
  <c r="I8" i="8" s="1"/>
  <c r="J26" i="9"/>
  <c r="J13" i="9"/>
  <c r="J23" i="9"/>
  <c r="G8" i="85"/>
  <c r="J32" i="9"/>
  <c r="I8" i="9"/>
  <c r="I8" i="85"/>
  <c r="L46" i="45" l="1"/>
  <c r="L21" i="45"/>
  <c r="L20" i="45" s="1"/>
  <c r="K21" i="45"/>
  <c r="K20" i="45" s="1"/>
  <c r="K10" i="45"/>
  <c r="K9" i="45" s="1"/>
  <c r="L10" i="45"/>
  <c r="L9" i="45" s="1"/>
  <c r="C8" i="89"/>
  <c r="C11" i="89" s="1"/>
  <c r="G7" i="85"/>
  <c r="J7" i="74"/>
  <c r="K17" i="4"/>
  <c r="K8" i="4" s="1"/>
  <c r="J8" i="13"/>
  <c r="C24" i="89" s="1"/>
  <c r="G8" i="91"/>
  <c r="C35" i="89"/>
  <c r="C43" i="89" s="1"/>
  <c r="C14" i="89"/>
  <c r="J8" i="45"/>
  <c r="C27" i="89" s="1"/>
  <c r="C32" i="89"/>
  <c r="K38" i="45"/>
  <c r="L38" i="45"/>
  <c r="L45" i="45"/>
  <c r="K45" i="45"/>
  <c r="J8" i="9"/>
  <c r="K8" i="8"/>
  <c r="L8" i="42"/>
  <c r="M8" i="42" s="1"/>
  <c r="K8" i="45" l="1"/>
  <c r="C44" i="89"/>
  <c r="C22" i="89"/>
  <c r="C23" i="89"/>
  <c r="L8" i="8"/>
  <c r="M8" i="8" s="1"/>
  <c r="K8" i="9"/>
  <c r="H7" i="91" l="1"/>
  <c r="D13" i="89" s="1"/>
  <c r="L8" i="9"/>
  <c r="G10" i="85" l="1"/>
  <c r="K8" i="44" l="1"/>
  <c r="C26" i="89" l="1"/>
  <c r="D23" i="89" s="1"/>
  <c r="G7" i="91"/>
  <c r="D16" i="89"/>
  <c r="H10" i="91"/>
  <c r="C13" i="89" l="1"/>
  <c r="C16" i="89" s="1"/>
  <c r="C18" i="89" s="1"/>
  <c r="G10" i="91"/>
  <c r="C45" i="89" l="1"/>
  <c r="C46" i="89" s="1"/>
  <c r="C53" i="89" s="1"/>
  <c r="C33" i="89"/>
  <c r="I7" i="74"/>
  <c r="E8" i="89"/>
  <c r="H7" i="85"/>
  <c r="H10" i="85" s="1"/>
  <c r="D8" i="89"/>
  <c r="D11" i="89" s="1"/>
  <c r="D18" i="89" s="1"/>
  <c r="I7" i="85" l="1"/>
  <c r="I10" i="85" s="1"/>
  <c r="E10" i="89"/>
  <c r="E11" i="89"/>
  <c r="L8" i="45"/>
  <c r="I7" i="91"/>
  <c r="I10" i="91" s="1"/>
  <c r="E13" i="89" l="1"/>
  <c r="E16" i="89" s="1"/>
  <c r="E18" i="89" s="1"/>
  <c r="F8" i="23"/>
</calcChain>
</file>

<file path=xl/comments1.xml><?xml version="1.0" encoding="utf-8"?>
<comments xmlns="http://schemas.openxmlformats.org/spreadsheetml/2006/main">
  <authors>
    <author>LELKEŠOVÁ Katarína</author>
  </authors>
  <commentList>
    <comment ref="J13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Daňové príjmy na rok 2017 neviem posúdiť
</t>
        </r>
      </text>
    </comment>
    <comment ref="J46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vychádzam zo skutočnosti na rok 2016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v prípade ak bude asistent učiteľa</t>
        </r>
      </text>
    </comment>
    <comment ref="J59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Staré daňové pohľadávky, AGROLUX a PD Veľká Paka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predpoklad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neviem či sa bude rozúčtovávať</t>
        </r>
      </text>
    </comment>
  </commentList>
</comments>
</file>

<file path=xl/comments4.xml><?xml version="1.0" encoding="utf-8"?>
<comments xmlns="http://schemas.openxmlformats.org/spreadsheetml/2006/main">
  <authors>
    <author>LELKEŠOVÁ Katarína</author>
  </authors>
  <commentList>
    <comment ref="L57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Neviem či bude v roku 2017 škola prírody, alebo len výlety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odvody sa účtujú pri správe OcU</t>
        </r>
      </text>
    </comment>
  </commentList>
</comments>
</file>

<file path=xl/comments6.xml><?xml version="1.0" encoding="utf-8"?>
<comments xmlns="http://schemas.openxmlformats.org/spreadsheetml/2006/main">
  <authors>
    <author>LELKEŠOVÁ Katarína</author>
    <author>Admin</author>
  </authors>
  <commentList>
    <comment ref="K20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neviem či nechať, neboli žiadne výdavky pri údržbe domov smútku ani údržbe cintorínov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neboli skoro žiadne výdavky</t>
        </r>
      </text>
    </comment>
  </commentList>
</comments>
</file>

<file path=xl/comments7.xml><?xml version="1.0" encoding="utf-8"?>
<comments xmlns="http://schemas.openxmlformats.org/spreadsheetml/2006/main">
  <authors>
    <author>LELKEŠOVÁ Katarína</author>
  </authors>
  <commentList>
    <comment ref="L14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mala prevziať agentúra, teraz zomrela opatrovaná, predpokladá sa rozviazanie prac. pomeru</t>
        </r>
      </text>
    </comment>
    <comment ref="L18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 príjmoch stravovanie dôchodcov
</t>
        </r>
      </text>
    </comment>
    <comment ref="L19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Keď sa bude dávať len 20 Eur tak výdavky 
sú len cca 3000 eur</t>
        </r>
      </text>
    </comment>
  </commentList>
</comments>
</file>

<file path=xl/sharedStrings.xml><?xml version="1.0" encoding="utf-8"?>
<sst xmlns="http://schemas.openxmlformats.org/spreadsheetml/2006/main" count="734" uniqueCount="456">
  <si>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</si>
  <si>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</si>
  <si>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</si>
  <si>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</si>
  <si>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</si>
  <si>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</si>
  <si>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</si>
  <si>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</si>
  <si>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</si>
  <si>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</si>
  <si>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</si>
  <si>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</si>
  <si>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</si>
  <si>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</si>
  <si>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</si>
  <si>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</si>
  <si>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</si>
  <si>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</si>
  <si>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</si>
  <si>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</si>
  <si>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</si>
  <si>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</si>
  <si>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</si>
  <si>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</si>
  <si>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</si>
  <si>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</si>
  <si>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</si>
  <si>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</si>
  <si>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</si>
  <si>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</si>
  <si>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</si>
  <si>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</si>
  <si>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</si>
  <si>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</si>
  <si>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</si>
  <si>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</si>
  <si>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</si>
  <si>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</si>
  <si>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</si>
  <si>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</si>
  <si>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</si>
  <si>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</si>
  <si>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</si>
  <si>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</si>
  <si>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</si>
  <si>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</si>
  <si>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</si>
  <si>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</si>
  <si>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</si>
  <si>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</si>
  <si>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</si>
  <si>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</si>
  <si>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</si>
  <si>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</si>
  <si>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</si>
  <si>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</si>
  <si>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</si>
  <si>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</si>
  <si>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</si>
  <si>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</si>
  <si>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</si>
  <si>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</si>
  <si>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</si>
  <si>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</si>
  <si>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</si>
  <si>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</si>
  <si>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</si>
  <si>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</si>
  <si>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</si>
  <si>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</si>
  <si>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</si>
  <si>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</si>
  <si>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</si>
  <si>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</si>
  <si>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</si>
  <si>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</si>
  <si>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</si>
  <si>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</si>
  <si>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</si>
  <si>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</si>
  <si>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</si>
  <si>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</si>
  <si>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</si>
  <si>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</si>
  <si>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</si>
  <si>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</si>
  <si>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</si>
  <si>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</si>
  <si>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</si>
  <si>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</si>
  <si>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</si>
  <si>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</si>
  <si>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</si>
  <si>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</si>
  <si>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</si>
  <si>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</si>
  <si>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</si>
  <si>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</si>
  <si>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</si>
  <si>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</si>
  <si>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</si>
  <si>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</si>
  <si>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</si>
  <si>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</si>
  <si>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</si>
  <si>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</si>
  <si>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</si>
  <si>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</si>
  <si>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</si>
  <si>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</si>
  <si>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</si>
  <si>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</si>
  <si>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</si>
  <si>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</si>
  <si>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</si>
  <si>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</si>
  <si>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</si>
  <si>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</si>
  <si>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</si>
  <si>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</si>
  <si>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</si>
  <si>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</si>
  <si>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</si>
  <si>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</si>
  <si>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</si>
  <si>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</si>
  <si>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</si>
  <si>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</si>
  <si>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</si>
  <si>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</si>
  <si>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</si>
  <si>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</si>
  <si>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</si>
  <si>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</si>
  <si>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</si>
  <si>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</si>
  <si>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</si>
  <si>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</si>
  <si>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</si>
  <si>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</si>
  <si>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</si>
  <si>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</si>
  <si>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</si>
  <si>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</si>
  <si>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</si>
  <si>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</si>
  <si>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</si>
  <si>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</si>
  <si>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</si>
  <si>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</si>
  <si>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</si>
  <si>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</si>
  <si>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</si>
  <si>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PROGRAM 10 :  Prostredie pre život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</si>
  <si>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</si>
  <si>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</si>
  <si>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</si>
  <si>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</si>
  <si>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</si>
  <si>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</si>
  <si>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</si>
  <si>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</si>
  <si>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</si>
  <si>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</si>
  <si>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</si>
  <si>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</si>
  <si>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</si>
  <si>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</si>
  <si>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</si>
  <si>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</si>
  <si>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</si>
  <si>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</si>
  <si>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</si>
  <si>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</si>
  <si>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</si>
  <si>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</si>
  <si>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</si>
  <si>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</si>
  <si>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</si>
  <si>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</si>
  <si>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</si>
  <si>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</si>
  <si>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2017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</si>
  <si>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</si>
  <si>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</si>
  <si>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</si>
  <si>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</si>
  <si>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</si>
  <si>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</si>
  <si>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</si>
  <si>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</si>
  <si>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</si>
  <si>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</si>
  <si>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</si>
  <si>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</si>
  <si>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</si>
  <si>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</si>
  <si>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</si>
  <si>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</si>
  <si>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</si>
  <si>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</si>
  <si>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</si>
  <si>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</si>
  <si>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</si>
  <si>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</si>
  <si>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</si>
  <si>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</si>
  <si>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</si>
  <si>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</si>
  <si>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</si>
  <si>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</si>
  <si>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</si>
  <si>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</si>
  <si>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</si>
  <si>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</si>
  <si>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</si>
  <si>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01.116</t>
  </si>
  <si>
    <t xml:space="preserve">Mzdy a odvody starostu a aparátu obce </t>
  </si>
  <si>
    <t>Mzdy a odvody obecný kontrolór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</si>
  <si>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</si>
  <si>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</si>
  <si>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</si>
  <si>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</si>
  <si>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</si>
  <si>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</si>
  <si>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</si>
  <si>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</si>
  <si>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</si>
  <si>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</si>
  <si>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</si>
  <si>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</si>
  <si>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</si>
  <si>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</si>
  <si>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</si>
  <si>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>63508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</si>
  <si>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</si>
  <si>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</si>
  <si>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</si>
  <si>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</si>
  <si>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</si>
  <si>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</si>
  <si>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</si>
  <si>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</si>
  <si>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</si>
  <si>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</si>
  <si>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</si>
  <si>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</si>
  <si>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</si>
  <si>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</si>
  <si>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</si>
  <si>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</si>
  <si>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</si>
  <si>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</si>
  <si>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</si>
  <si>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</si>
  <si>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</si>
  <si>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</si>
  <si>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</si>
  <si>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</si>
  <si>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</si>
  <si>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</si>
  <si>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</si>
  <si>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</si>
  <si>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</si>
  <si>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</si>
  <si>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</si>
  <si>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</si>
  <si>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</si>
  <si>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</si>
  <si>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</si>
  <si>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</si>
  <si>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</si>
  <si>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</si>
  <si>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</si>
  <si>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</si>
  <si>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</si>
  <si>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</si>
  <si>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</si>
  <si>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</si>
  <si>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</si>
  <si>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</si>
  <si>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</si>
  <si>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</si>
  <si>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</si>
  <si>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</si>
  <si>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ZPOZ / dary /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</si>
  <si>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</si>
  <si>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</si>
  <si>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</si>
  <si>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</si>
  <si>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</si>
  <si>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</si>
  <si>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</si>
  <si>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</si>
  <si>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</si>
  <si>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</si>
  <si>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</si>
  <si>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</si>
  <si>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</si>
  <si>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</si>
  <si>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</si>
  <si>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</si>
  <si>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</si>
  <si>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</si>
  <si>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PHM do strojov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</si>
  <si>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</si>
  <si>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</si>
  <si>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</si>
  <si>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</si>
  <si>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</si>
  <si>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</si>
  <si>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</si>
  <si>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</si>
  <si>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</si>
  <si>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</si>
  <si>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</si>
  <si>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</si>
  <si>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</si>
  <si>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</si>
  <si>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</si>
  <si>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</si>
  <si>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</si>
  <si>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</si>
  <si>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</si>
  <si>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Obce,   z toho:</t>
  </si>
  <si>
    <t>06200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</si>
  <si>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</si>
  <si>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</si>
  <si>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</si>
  <si>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</si>
  <si>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</si>
  <si>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</si>
  <si>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</si>
  <si>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</si>
  <si>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</si>
  <si>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</si>
  <si>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</si>
  <si>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</si>
  <si>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</si>
  <si>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</si>
  <si>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</si>
  <si>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</si>
  <si>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služby občanom / orba /</t>
  </si>
  <si>
    <t>Dotácia cestná doprava a pozemné komunikácie</t>
  </si>
  <si>
    <t>Prenájom pozemkov  - ihrisko TJ</t>
  </si>
  <si>
    <t xml:space="preserve">Servis a údržba auta </t>
  </si>
  <si>
    <t>Odborná literatúra</t>
  </si>
  <si>
    <t>Poistenie PC v ZŠ</t>
  </si>
  <si>
    <t>Stavebný úrad -paušálny poplatok</t>
  </si>
  <si>
    <t>Údržba verejnej zelene</t>
  </si>
  <si>
    <t>Verejné súťaže</t>
  </si>
  <si>
    <t>Opatrovateľká služba - mzdy</t>
  </si>
  <si>
    <t>Príjmy stravné dôchodcovia</t>
  </si>
  <si>
    <t xml:space="preserve">Príjmy stravné zamestnanci </t>
  </si>
  <si>
    <t>Energie - elektrická en.</t>
  </si>
  <si>
    <t>Údržba objektov obce - budovy</t>
  </si>
  <si>
    <t>Nedaňové príjmy kapitálové</t>
  </si>
  <si>
    <t>Oprava KD</t>
  </si>
  <si>
    <t>Zateplenie budovy školy</t>
  </si>
  <si>
    <t>Rekonštrukcia soc.zariadenia v ZŠ a MŠ</t>
  </si>
  <si>
    <t>Oplotenie areálu školy</t>
  </si>
  <si>
    <t>Prístavba hasičskej zbrojnice</t>
  </si>
  <si>
    <t>Vybudovanie chodníkov , VP, MP a ČP</t>
  </si>
  <si>
    <t>Dokončenie kanalizácie v MP</t>
  </si>
  <si>
    <t>Spolu:</t>
  </si>
  <si>
    <t xml:space="preserve">Nájomný byt </t>
  </si>
  <si>
    <t xml:space="preserve">Ostatné investičné výdavky 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</si>
  <si>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</si>
  <si>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</si>
  <si>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</si>
  <si>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</si>
  <si>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</si>
  <si>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</si>
  <si>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</si>
  <si>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Rozpočet 2017</t>
  </si>
  <si>
    <t>Rozpočet na rok 2017</t>
  </si>
  <si>
    <t>Splátka úveru ŠFRB nákup bytovky BD12BJ</t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</si>
  <si>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</si>
  <si>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</si>
  <si>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</si>
  <si>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</si>
  <si>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</si>
  <si>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</si>
  <si>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</si>
  <si>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</si>
  <si>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</si>
  <si>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</si>
  <si>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</si>
  <si>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</si>
  <si>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</si>
  <si>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</si>
  <si>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</si>
  <si>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Rozpočet 2018</t>
  </si>
  <si>
    <t>08</t>
  </si>
  <si>
    <t>Dotácia - škola prírody</t>
  </si>
  <si>
    <t>na rok 2018</t>
  </si>
  <si>
    <t>Rozpočet na rok 2018</t>
  </si>
  <si>
    <t>Cestovné a súťaže</t>
  </si>
  <si>
    <t>Odber kuchynského odpadu</t>
  </si>
  <si>
    <t>Materiál</t>
  </si>
  <si>
    <t>Mzdy hospodára</t>
  </si>
  <si>
    <t>Rozpočet    na rok 2018</t>
  </si>
  <si>
    <t>Obecné noviny</t>
  </si>
  <si>
    <t>Telovýchovná jednota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</si>
  <si>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</si>
  <si>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</si>
  <si>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</si>
  <si>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</si>
  <si>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</si>
  <si>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</si>
  <si>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</si>
  <si>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2018</t>
  </si>
  <si>
    <t>Výsledok hospodárenia</t>
  </si>
  <si>
    <t>Výdavky spolu:</t>
  </si>
  <si>
    <t>Oprava oplotenie cintorínov</t>
  </si>
  <si>
    <t>Likvidácia čiernych skládok</t>
  </si>
  <si>
    <t>Poplatok SW Dcom</t>
  </si>
  <si>
    <t>Poplatok SW Made - Urbis</t>
  </si>
  <si>
    <t>Transfer K Griff - prvá pomoc</t>
  </si>
  <si>
    <t>Vianočný peňažný Invalid. dôchodca</t>
  </si>
  <si>
    <t>Ochutnávka zabíjačkových špec.</t>
  </si>
  <si>
    <t>Predný plot na ihrisku</t>
  </si>
  <si>
    <t>Kancelárske potreby</t>
  </si>
  <si>
    <t xml:space="preserve">Poplatky za soc. rozhodnutia  </t>
  </si>
  <si>
    <t>spolu pre rok 2016</t>
  </si>
  <si>
    <t>Energie - plyn (ZŠ, MŠ, jedáleň)</t>
  </si>
  <si>
    <t>Energie - el. energia (ZŠ, MŠ, jedáleň)</t>
  </si>
  <si>
    <t>Energie-plyn (KD+ubytovanie)</t>
  </si>
  <si>
    <t>Návrh rozpočtu obce Veľká Paka na roky 2017-2019</t>
  </si>
  <si>
    <t>Rozpočet 2019</t>
  </si>
  <si>
    <t>prenájom 8 bj</t>
  </si>
  <si>
    <t xml:space="preserve">prenájom 12 bj. </t>
  </si>
  <si>
    <t>Vodné a stočné</t>
  </si>
  <si>
    <t>El. energia 12 bj.</t>
  </si>
  <si>
    <t>Transfery spol. organizáciám</t>
  </si>
  <si>
    <t>Rozpočet na rok 2019</t>
  </si>
  <si>
    <t>Návrh rozpočtu obce Veľká Paka na roky  2017 - 2019</t>
  </si>
  <si>
    <t>Návrh rozpočtu obce Veľká Paka  na roky 2017-2019</t>
  </si>
  <si>
    <t>Návrh rozpočtu obce Veľká Paka na roky 2017 - 2019</t>
  </si>
  <si>
    <t>na rok 2019</t>
  </si>
  <si>
    <t>Spolu na rok 2017</t>
  </si>
  <si>
    <t>Bežné výdavky v EUR na rok 2017</t>
  </si>
  <si>
    <t>Rozpočet    na rok 2019</t>
  </si>
  <si>
    <t>Rozpočet obce Veľká Paka na rok 2017</t>
  </si>
  <si>
    <t>Kapitálový rozpočet na rok 2017</t>
  </si>
  <si>
    <t xml:space="preserve">Rozpočet na rok 2018         </t>
  </si>
  <si>
    <t>Návrh rozpočtu obce Veľká Paka na rok 2017</t>
  </si>
  <si>
    <t>2019</t>
  </si>
  <si>
    <t xml:space="preserve">Návrh rozpočtu na roky 2017 - 2019 </t>
  </si>
  <si>
    <t>Návrh rozpočtu na rok 2017</t>
  </si>
  <si>
    <t>Nákup nádob na sep. odpadu</t>
  </si>
  <si>
    <t>Nákup umyvačky riadu</t>
  </si>
  <si>
    <t>Rozšírenie osvetlenia v obciach</t>
  </si>
  <si>
    <t>Vypracovanie PD telocvičňa</t>
  </si>
  <si>
    <t>Oprava zbrojnice v ČP</t>
  </si>
  <si>
    <t>Projekt na zberný dvor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</si>
</sst>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_ ;\-#,##0.00\ "/>
  </numFmts>
  <fonts count="87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8"/>
      <name val="Arial"/>
      <family val="2"/>
      <charset val="238"/>
    </font>
    <font>
      <u/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16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2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49" fontId="13" fillId="2" borderId="4" xfId="0" applyNumberFormat="1" applyFont="1" applyFill="1" applyBorder="1" applyAlignment="1">
      <alignment horizontal="center"/>
    </xf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49" fontId="15" fillId="2" borderId="16" xfId="0" applyNumberFormat="1" applyFont="1" applyFill="1" applyBorder="1" applyAlignment="1">
      <alignment horizontal="center"/>
    </xf>
    <xf numFmtId="0" fontId="15" fillId="0" borderId="16" xfId="0" applyFont="1" applyBorder="1"/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49" fontId="12" fillId="4" borderId="30" xfId="0" applyNumberFormat="1" applyFont="1" applyFill="1" applyBorder="1" applyAlignment="1">
      <alignment horizontal="center"/>
    </xf>
    <xf numFmtId="49" fontId="12" fillId="4" borderId="22" xfId="0" applyNumberFormat="1" applyFont="1" applyFill="1" applyBorder="1" applyAlignment="1">
      <alignment horizontal="center"/>
    </xf>
    <xf numFmtId="0" fontId="13" fillId="4" borderId="22" xfId="0" applyFont="1" applyFill="1" applyBorder="1"/>
    <xf numFmtId="0" fontId="2" fillId="0" borderId="7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/>
    <xf numFmtId="0" fontId="19" fillId="6" borderId="42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5" xfId="0" applyFont="1" applyBorder="1"/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32" fillId="13" borderId="0" xfId="0" applyFont="1" applyFill="1"/>
    <xf numFmtId="0" fontId="8" fillId="15" borderId="0" xfId="0" applyFont="1" applyFill="1"/>
    <xf numFmtId="0" fontId="19" fillId="0" borderId="23" xfId="0" applyFont="1" applyBorder="1" applyAlignment="1">
      <alignment horizontal="center"/>
    </xf>
    <xf numFmtId="0" fontId="19" fillId="0" borderId="0" xfId="0" applyFont="1" applyFill="1"/>
    <xf numFmtId="0" fontId="19" fillId="0" borderId="38" xfId="0" applyFont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55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19" fillId="6" borderId="4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4" fillId="0" borderId="0" xfId="0" applyFont="1"/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49" fontId="14" fillId="13" borderId="16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4" fontId="20" fillId="0" borderId="14" xfId="1" applyNumberFormat="1" applyFont="1" applyBorder="1"/>
    <xf numFmtId="164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19" fillId="0" borderId="85" xfId="0" applyFont="1" applyBorder="1" applyAlignment="1">
      <alignment horizontal="center"/>
    </xf>
    <xf numFmtId="0" fontId="19" fillId="0" borderId="103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49" fontId="19" fillId="6" borderId="43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0" borderId="54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6" xfId="0" applyFont="1" applyFill="1" applyBorder="1"/>
    <xf numFmtId="0" fontId="14" fillId="0" borderId="26" xfId="0" applyFont="1" applyFill="1" applyBorder="1"/>
    <xf numFmtId="0" fontId="14" fillId="16" borderId="26" xfId="0" applyFont="1" applyFill="1" applyBorder="1"/>
    <xf numFmtId="0" fontId="14" fillId="2" borderId="26" xfId="0" applyFont="1" applyFill="1" applyBorder="1"/>
    <xf numFmtId="0" fontId="14" fillId="3" borderId="26" xfId="0" applyFont="1" applyFill="1" applyBorder="1"/>
    <xf numFmtId="0" fontId="14" fillId="0" borderId="26" xfId="0" applyFont="1" applyBorder="1"/>
    <xf numFmtId="0" fontId="7" fillId="12" borderId="26" xfId="0" applyFont="1" applyFill="1" applyBorder="1"/>
    <xf numFmtId="0" fontId="14" fillId="2" borderId="27" xfId="0" applyFont="1" applyFill="1" applyBorder="1"/>
    <xf numFmtId="0" fontId="26" fillId="0" borderId="26" xfId="0" applyFont="1" applyBorder="1"/>
    <xf numFmtId="0" fontId="26" fillId="0" borderId="27" xfId="0" applyFont="1" applyBorder="1"/>
    <xf numFmtId="0" fontId="14" fillId="2" borderId="24" xfId="0" applyFont="1" applyFill="1" applyBorder="1"/>
    <xf numFmtId="0" fontId="35" fillId="13" borderId="27" xfId="0" applyFont="1" applyFill="1" applyBorder="1"/>
    <xf numFmtId="0" fontId="14" fillId="3" borderId="27" xfId="0" applyFont="1" applyFill="1" applyBorder="1"/>
    <xf numFmtId="0" fontId="15" fillId="2" borderId="27" xfId="0" applyFont="1" applyFill="1" applyBorder="1"/>
    <xf numFmtId="0" fontId="14" fillId="5" borderId="27" xfId="0" applyFont="1" applyFill="1" applyBorder="1"/>
    <xf numFmtId="0" fontId="14" fillId="19" borderId="26" xfId="0" applyFont="1" applyFill="1" applyBorder="1"/>
    <xf numFmtId="49" fontId="14" fillId="5" borderId="27" xfId="0" applyNumberFormat="1" applyFont="1" applyFill="1" applyBorder="1" applyAlignment="1">
      <alignment horizontal="center"/>
    </xf>
    <xf numFmtId="49" fontId="12" fillId="4" borderId="106" xfId="0" applyNumberFormat="1" applyFont="1" applyFill="1" applyBorder="1" applyAlignment="1">
      <alignment horizont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3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8" xfId="0" applyFont="1" applyFill="1" applyBorder="1"/>
    <xf numFmtId="49" fontId="43" fillId="6" borderId="39" xfId="0" applyNumberFormat="1" applyFont="1" applyFill="1" applyBorder="1" applyAlignment="1">
      <alignment horizontal="center"/>
    </xf>
    <xf numFmtId="49" fontId="43" fillId="6" borderId="50" xfId="0" applyNumberFormat="1" applyFont="1" applyFill="1" applyBorder="1" applyAlignment="1">
      <alignment horizontal="center"/>
    </xf>
    <xf numFmtId="0" fontId="3" fillId="6" borderId="40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2" xfId="0" applyFont="1" applyFill="1" applyBorder="1"/>
    <xf numFmtId="0" fontId="46" fillId="0" borderId="3" xfId="0" applyFont="1" applyBorder="1" applyAlignment="1"/>
    <xf numFmtId="0" fontId="3" fillId="4" borderId="21" xfId="0" applyFont="1" applyFill="1" applyBorder="1" applyAlignment="1"/>
    <xf numFmtId="49" fontId="31" fillId="7" borderId="83" xfId="0" applyNumberFormat="1" applyFont="1" applyFill="1" applyBorder="1" applyAlignment="1">
      <alignment horizontal="center" vertical="center" wrapText="1"/>
    </xf>
    <xf numFmtId="49" fontId="31" fillId="7" borderId="79" xfId="0" applyNumberFormat="1" applyFont="1" applyFill="1" applyBorder="1" applyAlignment="1">
      <alignment horizontal="center" vertical="center" wrapText="1"/>
    </xf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6" xfId="0" applyFont="1" applyFill="1" applyBorder="1"/>
    <xf numFmtId="0" fontId="19" fillId="6" borderId="57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4" xfId="0" applyFont="1" applyFill="1" applyBorder="1"/>
    <xf numFmtId="49" fontId="31" fillId="7" borderId="95" xfId="0" applyNumberFormat="1" applyFont="1" applyFill="1" applyBorder="1" applyAlignment="1">
      <alignment horizontal="center" vertical="center" wrapText="1"/>
    </xf>
    <xf numFmtId="49" fontId="19" fillId="6" borderId="50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41" xfId="0" applyFont="1" applyFill="1" applyBorder="1"/>
    <xf numFmtId="49" fontId="31" fillId="7" borderId="96" xfId="0" applyNumberFormat="1" applyFont="1" applyFill="1" applyBorder="1" applyAlignment="1">
      <alignment horizontal="center" vertical="center" wrapText="1"/>
    </xf>
    <xf numFmtId="49" fontId="31" fillId="7" borderId="80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/>
    <xf numFmtId="164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4" fontId="29" fillId="0" borderId="10" xfId="1" applyNumberFormat="1" applyFont="1" applyFill="1" applyBorder="1" applyAlignment="1">
      <alignment horizontal="right"/>
    </xf>
    <xf numFmtId="164" fontId="29" fillId="0" borderId="4" xfId="1" applyNumberFormat="1" applyFont="1" applyFill="1" applyBorder="1" applyAlignment="1">
      <alignment horizontal="right"/>
    </xf>
    <xf numFmtId="49" fontId="49" fillId="6" borderId="53" xfId="0" applyNumberFormat="1" applyFont="1" applyFill="1" applyBorder="1" applyAlignment="1">
      <alignment horizontal="center"/>
    </xf>
    <xf numFmtId="49" fontId="42" fillId="6" borderId="43" xfId="0" applyNumberFormat="1" applyFont="1" applyFill="1" applyBorder="1" applyAlignment="1">
      <alignment horizontal="center"/>
    </xf>
    <xf numFmtId="49" fontId="3" fillId="6" borderId="43" xfId="0" applyNumberFormat="1" applyFont="1" applyFill="1" applyBorder="1" applyAlignment="1">
      <alignment horizontal="center"/>
    </xf>
    <xf numFmtId="0" fontId="3" fillId="6" borderId="20" xfId="0" applyFont="1" applyFill="1" applyBorder="1"/>
    <xf numFmtId="0" fontId="45" fillId="6" borderId="86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49" fontId="38" fillId="7" borderId="49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5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5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5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39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0" fontId="8" fillId="4" borderId="94" xfId="0" applyFont="1" applyFill="1" applyBorder="1" applyAlignment="1">
      <alignment horizontal="left" vertical="center"/>
    </xf>
    <xf numFmtId="0" fontId="50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4" fontId="51" fillId="4" borderId="14" xfId="1" applyNumberFormat="1" applyFont="1" applyFill="1" applyBorder="1" applyAlignment="1"/>
    <xf numFmtId="164" fontId="51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4" fontId="20" fillId="5" borderId="14" xfId="1" applyNumberFormat="1" applyFont="1" applyFill="1" applyBorder="1" applyAlignment="1"/>
    <xf numFmtId="164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4" fontId="21" fillId="5" borderId="14" xfId="1" applyNumberFormat="1" applyFont="1" applyFill="1" applyBorder="1" applyAlignment="1"/>
    <xf numFmtId="164" fontId="21" fillId="5" borderId="4" xfId="1" applyNumberFormat="1" applyFont="1" applyFill="1" applyBorder="1" applyAlignment="1"/>
    <xf numFmtId="49" fontId="52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4" fontId="53" fillId="13" borderId="14" xfId="1" applyNumberFormat="1" applyFont="1" applyFill="1" applyBorder="1" applyAlignment="1">
      <alignment horizontal="right"/>
    </xf>
    <xf numFmtId="164" fontId="53" fillId="13" borderId="4" xfId="1" applyNumberFormat="1" applyFont="1" applyFill="1" applyBorder="1" applyAlignment="1">
      <alignment horizontal="right"/>
    </xf>
    <xf numFmtId="164" fontId="54" fillId="13" borderId="4" xfId="1" applyNumberFormat="1" applyFont="1" applyFill="1" applyBorder="1" applyAlignment="1">
      <alignment horizontal="right"/>
    </xf>
    <xf numFmtId="49" fontId="52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4" fontId="21" fillId="0" borderId="14" xfId="1" applyNumberFormat="1" applyFont="1" applyFill="1" applyBorder="1" applyAlignment="1"/>
    <xf numFmtId="164" fontId="21" fillId="0" borderId="4" xfId="1" applyNumberFormat="1" applyFont="1" applyFill="1" applyBorder="1" applyAlignment="1"/>
    <xf numFmtId="0" fontId="3" fillId="5" borderId="0" xfId="0" applyFont="1" applyFill="1" applyBorder="1" applyAlignment="1"/>
    <xf numFmtId="164" fontId="47" fillId="5" borderId="14" xfId="1" applyNumberFormat="1" applyFont="1" applyFill="1" applyBorder="1" applyAlignment="1"/>
    <xf numFmtId="164" fontId="47" fillId="5" borderId="4" xfId="1" applyNumberFormat="1" applyFont="1" applyFill="1" applyBorder="1" applyAlignment="1"/>
    <xf numFmtId="0" fontId="3" fillId="5" borderId="9" xfId="0" applyFont="1" applyFill="1" applyBorder="1" applyAlignment="1"/>
    <xf numFmtId="0" fontId="50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4" fontId="56" fillId="0" borderId="14" xfId="1" applyNumberFormat="1" applyFont="1" applyFill="1" applyBorder="1" applyAlignment="1">
      <alignment horizontal="left"/>
    </xf>
    <xf numFmtId="164" fontId="44" fillId="0" borderId="4" xfId="1" applyNumberFormat="1" applyFont="1" applyFill="1" applyBorder="1" applyAlignment="1">
      <alignment horizontal="right"/>
    </xf>
    <xf numFmtId="164" fontId="20" fillId="0" borderId="4" xfId="1" applyNumberFormat="1" applyFont="1" applyFill="1" applyBorder="1" applyAlignment="1">
      <alignment horizontal="right"/>
    </xf>
    <xf numFmtId="49" fontId="55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4" fontId="54" fillId="13" borderId="14" xfId="1" applyNumberFormat="1" applyFont="1" applyFill="1" applyBorder="1" applyAlignment="1">
      <alignment horizontal="right"/>
    </xf>
    <xf numFmtId="49" fontId="55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20" fillId="0" borderId="14" xfId="1" applyNumberFormat="1" applyFont="1" applyFill="1" applyBorder="1" applyAlignment="1">
      <alignment horizontal="right"/>
    </xf>
    <xf numFmtId="49" fontId="48" fillId="0" borderId="7" xfId="0" applyNumberFormat="1" applyFont="1" applyFill="1" applyBorder="1" applyAlignment="1">
      <alignment horizontal="center"/>
    </xf>
    <xf numFmtId="49" fontId="57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3" xfId="0" applyFont="1" applyBorder="1" applyAlignment="1">
      <alignment horizontal="center"/>
    </xf>
    <xf numFmtId="49" fontId="48" fillId="0" borderId="70" xfId="0" applyNumberFormat="1" applyFont="1" applyFill="1" applyBorder="1" applyAlignment="1">
      <alignment horizontal="center"/>
    </xf>
    <xf numFmtId="49" fontId="57" fillId="13" borderId="13" xfId="0" applyNumberFormat="1" applyFont="1" applyFill="1" applyBorder="1" applyAlignment="1">
      <alignment horizontal="center"/>
    </xf>
    <xf numFmtId="0" fontId="28" fillId="13" borderId="70" xfId="0" applyFont="1" applyFill="1" applyBorder="1"/>
    <xf numFmtId="164" fontId="54" fillId="13" borderId="23" xfId="1" applyNumberFormat="1" applyFont="1" applyFill="1" applyBorder="1" applyAlignment="1">
      <alignment horizontal="right"/>
    </xf>
    <xf numFmtId="164" fontId="54" fillId="13" borderId="13" xfId="1" applyNumberFormat="1" applyFont="1" applyFill="1" applyBorder="1" applyAlignment="1">
      <alignment horizontal="right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49" fontId="8" fillId="7" borderId="49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39" xfId="0" applyFont="1" applyFill="1" applyBorder="1" applyAlignment="1">
      <alignment horizontal="center"/>
    </xf>
    <xf numFmtId="49" fontId="2" fillId="6" borderId="39" xfId="0" applyNumberFormat="1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0" fontId="2" fillId="6" borderId="40" xfId="0" applyFont="1" applyFill="1" applyBorder="1"/>
    <xf numFmtId="49" fontId="8" fillId="7" borderId="6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vertical="center"/>
    </xf>
    <xf numFmtId="0" fontId="2" fillId="4" borderId="33" xfId="0" applyFont="1" applyFill="1" applyBorder="1" applyAlignment="1"/>
    <xf numFmtId="44" fontId="21" fillId="4" borderId="36" xfId="1" applyFont="1" applyFill="1" applyBorder="1" applyAlignment="1"/>
    <xf numFmtId="0" fontId="21" fillId="5" borderId="4" xfId="0" applyFont="1" applyFill="1" applyBorder="1" applyAlignment="1">
      <alignment horizontal="center"/>
    </xf>
    <xf numFmtId="44" fontId="58" fillId="5" borderId="37" xfId="1" applyFont="1" applyFill="1" applyBorder="1" applyAlignment="1"/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4" fontId="20" fillId="0" borderId="14" xfId="1" applyFont="1" applyFill="1" applyBorder="1" applyAlignment="1">
      <alignment horizontal="right"/>
    </xf>
    <xf numFmtId="44" fontId="59" fillId="2" borderId="28" xfId="1" applyFont="1" applyFill="1" applyBorder="1" applyAlignment="1"/>
    <xf numFmtId="44" fontId="59" fillId="2" borderId="29" xfId="1" applyFont="1" applyFill="1" applyBorder="1" applyAlignment="1"/>
    <xf numFmtId="44" fontId="20" fillId="2" borderId="49" xfId="1" applyFont="1" applyFill="1" applyBorder="1" applyAlignment="1"/>
    <xf numFmtId="44" fontId="20" fillId="2" borderId="29" xfId="1" applyFont="1" applyFill="1" applyBorder="1" applyAlignment="1"/>
    <xf numFmtId="0" fontId="21" fillId="5" borderId="7" xfId="0" applyFont="1" applyFill="1" applyBorder="1" applyAlignment="1"/>
    <xf numFmtId="44" fontId="21" fillId="5" borderId="4" xfId="1" applyFont="1" applyFill="1" applyBorder="1" applyAlignment="1"/>
    <xf numFmtId="44" fontId="21" fillId="5" borderId="29" xfId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center"/>
    </xf>
    <xf numFmtId="44" fontId="20" fillId="3" borderId="14" xfId="1" applyFont="1" applyFill="1" applyBorder="1" applyAlignment="1">
      <alignment horizontal="right"/>
    </xf>
    <xf numFmtId="44" fontId="20" fillId="3" borderId="4" xfId="1" applyFont="1" applyFill="1" applyBorder="1" applyAlignment="1">
      <alignment horizontal="right"/>
    </xf>
    <xf numFmtId="44" fontId="20" fillId="3" borderId="4" xfId="1" applyFont="1" applyFill="1" applyBorder="1"/>
    <xf numFmtId="44" fontId="20" fillId="3" borderId="29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4" fontId="20" fillId="0" borderId="23" xfId="1" applyFont="1" applyFill="1" applyBorder="1" applyAlignment="1">
      <alignment horizontal="right"/>
    </xf>
    <xf numFmtId="44" fontId="20" fillId="0" borderId="13" xfId="1" applyFont="1" applyFill="1" applyBorder="1" applyAlignment="1">
      <alignment horizontal="right"/>
    </xf>
    <xf numFmtId="44" fontId="20" fillId="0" borderId="13" xfId="1" applyFont="1" applyFill="1" applyBorder="1"/>
    <xf numFmtId="44" fontId="20" fillId="2" borderId="32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49" fillId="6" borderId="43" xfId="0" applyNumberFormat="1" applyFont="1" applyFill="1" applyBorder="1" applyAlignment="1">
      <alignment horizontal="center"/>
    </xf>
    <xf numFmtId="0" fontId="3" fillId="6" borderId="44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7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4" xfId="0" applyFont="1" applyFill="1" applyBorder="1"/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/>
    <xf numFmtId="49" fontId="38" fillId="7" borderId="58" xfId="0" applyNumberFormat="1" applyFont="1" applyFill="1" applyBorder="1" applyAlignment="1">
      <alignment horizontal="center" vertical="center" wrapText="1"/>
    </xf>
    <xf numFmtId="0" fontId="45" fillId="5" borderId="4" xfId="0" applyFont="1" applyFill="1" applyBorder="1" applyAlignment="1">
      <alignment horizontal="center"/>
    </xf>
    <xf numFmtId="0" fontId="45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7" xfId="0" applyFont="1" applyFill="1" applyBorder="1" applyAlignment="1"/>
    <xf numFmtId="0" fontId="19" fillId="0" borderId="8" xfId="0" applyFont="1" applyBorder="1" applyAlignment="1">
      <alignment horizontal="center"/>
    </xf>
    <xf numFmtId="49" fontId="45" fillId="3" borderId="10" xfId="0" applyNumberFormat="1" applyFont="1" applyFill="1" applyBorder="1" applyAlignment="1">
      <alignment horizontal="center"/>
    </xf>
    <xf numFmtId="0" fontId="19" fillId="3" borderId="27" xfId="0" applyFont="1" applyFill="1" applyBorder="1"/>
    <xf numFmtId="0" fontId="19" fillId="0" borderId="10" xfId="0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8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7" xfId="0" applyFont="1" applyFill="1" applyBorder="1"/>
    <xf numFmtId="0" fontId="19" fillId="13" borderId="30" xfId="0" applyFont="1" applyFill="1" applyBorder="1" applyAlignment="1">
      <alignment horizontal="center"/>
    </xf>
    <xf numFmtId="49" fontId="45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1" xfId="0" applyFont="1" applyFill="1" applyBorder="1"/>
    <xf numFmtId="49" fontId="45" fillId="6" borderId="43" xfId="0" applyNumberFormat="1" applyFont="1" applyFill="1" applyBorder="1" applyAlignment="1">
      <alignment horizontal="center"/>
    </xf>
    <xf numFmtId="0" fontId="19" fillId="6" borderId="44" xfId="0" applyFont="1" applyFill="1" applyBorder="1"/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45" xfId="0" applyNumberFormat="1" applyFont="1" applyFill="1" applyBorder="1" applyAlignment="1">
      <alignment horizontal="center"/>
    </xf>
    <xf numFmtId="0" fontId="19" fillId="6" borderId="46" xfId="0" applyFont="1" applyFill="1" applyBorder="1"/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/>
    </xf>
    <xf numFmtId="0" fontId="31" fillId="4" borderId="52" xfId="0" applyFont="1" applyFill="1" applyBorder="1" applyAlignment="1">
      <alignment horizontal="left" vertical="center"/>
    </xf>
    <xf numFmtId="0" fontId="31" fillId="4" borderId="33" xfId="0" applyFont="1" applyFill="1" applyBorder="1" applyAlignment="1">
      <alignment vertical="center"/>
    </xf>
    <xf numFmtId="0" fontId="19" fillId="4" borderId="33" xfId="0" applyFont="1" applyFill="1" applyBorder="1" applyAlignment="1"/>
    <xf numFmtId="0" fontId="19" fillId="0" borderId="10" xfId="0" applyFont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164" fontId="19" fillId="0" borderId="14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0" fontId="19" fillId="13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9" fillId="0" borderId="23" xfId="1" applyNumberFormat="1" applyFont="1" applyFill="1" applyBorder="1" applyAlignment="1">
      <alignment horizontal="right"/>
    </xf>
    <xf numFmtId="164" fontId="19" fillId="0" borderId="13" xfId="1" applyNumberFormat="1" applyFont="1" applyFill="1" applyBorder="1" applyAlignment="1">
      <alignment horizontal="right"/>
    </xf>
    <xf numFmtId="0" fontId="19" fillId="4" borderId="34" xfId="0" applyFont="1" applyFill="1" applyBorder="1" applyAlignment="1"/>
    <xf numFmtId="164" fontId="45" fillId="4" borderId="51" xfId="1" applyNumberFormat="1" applyFont="1" applyFill="1" applyBorder="1" applyAlignment="1"/>
    <xf numFmtId="0" fontId="31" fillId="3" borderId="27" xfId="0" applyFont="1" applyFill="1" applyBorder="1"/>
    <xf numFmtId="49" fontId="45" fillId="0" borderId="1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/>
    <xf numFmtId="164" fontId="29" fillId="0" borderId="12" xfId="1" applyNumberFormat="1" applyFont="1" applyFill="1" applyBorder="1" applyAlignment="1">
      <alignment horizontal="right"/>
    </xf>
    <xf numFmtId="164" fontId="29" fillId="0" borderId="13" xfId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19" fillId="6" borderId="87" xfId="0" applyFont="1" applyFill="1" applyBorder="1" applyAlignment="1">
      <alignment horizontal="center"/>
    </xf>
    <xf numFmtId="49" fontId="19" fillId="6" borderId="87" xfId="0" applyNumberFormat="1" applyFont="1" applyFill="1" applyBorder="1" applyAlignment="1">
      <alignment horizontal="center"/>
    </xf>
    <xf numFmtId="0" fontId="19" fillId="6" borderId="55" xfId="0" applyFont="1" applyFill="1" applyBorder="1"/>
    <xf numFmtId="0" fontId="31" fillId="4" borderId="78" xfId="0" applyFont="1" applyFill="1" applyBorder="1" applyAlignment="1">
      <alignment horizontal="left" vertical="center"/>
    </xf>
    <xf numFmtId="0" fontId="31" fillId="4" borderId="40" xfId="0" applyFont="1" applyFill="1" applyBorder="1" applyAlignment="1">
      <alignment vertical="center"/>
    </xf>
    <xf numFmtId="0" fontId="19" fillId="4" borderId="40" xfId="0" applyFont="1" applyFill="1" applyBorder="1" applyAlignment="1"/>
    <xf numFmtId="0" fontId="19" fillId="4" borderId="41" xfId="0" applyFont="1" applyFill="1" applyBorder="1" applyAlignment="1"/>
    <xf numFmtId="49" fontId="45" fillId="3" borderId="1" xfId="0" applyNumberFormat="1" applyFont="1" applyFill="1" applyBorder="1" applyAlignment="1">
      <alignment horizontal="center"/>
    </xf>
    <xf numFmtId="49" fontId="31" fillId="3" borderId="65" xfId="0" applyNumberFormat="1" applyFont="1" applyFill="1" applyBorder="1" applyAlignment="1">
      <alignment horizontal="left"/>
    </xf>
    <xf numFmtId="49" fontId="45" fillId="0" borderId="8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2" borderId="26" xfId="0" applyFont="1" applyFill="1" applyBorder="1"/>
    <xf numFmtId="49" fontId="31" fillId="3" borderId="4" xfId="0" applyNumberFormat="1" applyFont="1" applyFill="1" applyBorder="1" applyAlignment="1">
      <alignment horizontal="left"/>
    </xf>
    <xf numFmtId="0" fontId="19" fillId="2" borderId="25" xfId="0" applyFont="1" applyFill="1" applyBorder="1"/>
    <xf numFmtId="0" fontId="45" fillId="2" borderId="4" xfId="0" applyFont="1" applyFill="1" applyBorder="1" applyAlignment="1">
      <alignment horizontal="center"/>
    </xf>
    <xf numFmtId="0" fontId="45" fillId="2" borderId="4" xfId="0" applyFont="1" applyFill="1" applyBorder="1" applyAlignment="1"/>
    <xf numFmtId="0" fontId="19" fillId="2" borderId="4" xfId="0" applyFont="1" applyFill="1" applyBorder="1" applyAlignment="1"/>
    <xf numFmtId="0" fontId="19" fillId="2" borderId="25" xfId="0" applyFont="1" applyFill="1" applyBorder="1" applyAlignment="1"/>
    <xf numFmtId="0" fontId="45" fillId="14" borderId="4" xfId="0" applyFont="1" applyFill="1" applyBorder="1" applyAlignment="1">
      <alignment horizontal="center"/>
    </xf>
    <xf numFmtId="0" fontId="45" fillId="14" borderId="4" xfId="0" applyFont="1" applyFill="1" applyBorder="1" applyAlignment="1"/>
    <xf numFmtId="0" fontId="19" fillId="14" borderId="4" xfId="0" applyFont="1" applyFill="1" applyBorder="1" applyAlignment="1"/>
    <xf numFmtId="0" fontId="31" fillId="14" borderId="25" xfId="0" applyFont="1" applyFill="1" applyBorder="1" applyAlignment="1"/>
    <xf numFmtId="0" fontId="45" fillId="2" borderId="10" xfId="0" applyFont="1" applyFill="1" applyBorder="1" applyAlignment="1"/>
    <xf numFmtId="0" fontId="45" fillId="2" borderId="13" xfId="0" applyFont="1" applyFill="1" applyBorder="1" applyAlignment="1">
      <alignment horizontal="center"/>
    </xf>
    <xf numFmtId="0" fontId="45" fillId="2" borderId="12" xfId="0" applyFont="1" applyFill="1" applyBorder="1" applyAlignment="1"/>
    <xf numFmtId="0" fontId="19" fillId="2" borderId="13" xfId="0" applyFont="1" applyFill="1" applyBorder="1" applyAlignment="1"/>
    <xf numFmtId="0" fontId="19" fillId="2" borderId="67" xfId="0" applyFont="1" applyFill="1" applyBorder="1" applyAlignment="1"/>
    <xf numFmtId="49" fontId="31" fillId="6" borderId="104" xfId="0" applyNumberFormat="1" applyFont="1" applyFill="1" applyBorder="1" applyAlignment="1">
      <alignment horizontal="center"/>
    </xf>
    <xf numFmtId="49" fontId="19" fillId="6" borderId="104" xfId="0" applyNumberFormat="1" applyFont="1" applyFill="1" applyBorder="1" applyAlignment="1">
      <alignment horizontal="center"/>
    </xf>
    <xf numFmtId="0" fontId="19" fillId="6" borderId="104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4" xfId="0" applyFont="1" applyFill="1" applyBorder="1" applyAlignment="1">
      <alignment horizontal="center"/>
    </xf>
    <xf numFmtId="3" fontId="45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5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horizontal="center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5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0" xfId="0" applyNumberFormat="1" applyFont="1" applyFill="1" applyBorder="1" applyAlignment="1">
      <alignment horizontal="center"/>
    </xf>
    <xf numFmtId="0" fontId="8" fillId="4" borderId="7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5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5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31" fillId="5" borderId="7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66" xfId="0" applyFont="1" applyFill="1" applyBorder="1"/>
    <xf numFmtId="0" fontId="19" fillId="6" borderId="6" xfId="0" applyFont="1" applyFill="1" applyBorder="1" applyAlignment="1">
      <alignment horizontal="center"/>
    </xf>
    <xf numFmtId="0" fontId="19" fillId="6" borderId="6" xfId="0" applyFont="1" applyFill="1" applyBorder="1"/>
    <xf numFmtId="0" fontId="19" fillId="4" borderId="104" xfId="0" applyFont="1" applyFill="1" applyBorder="1" applyAlignment="1"/>
    <xf numFmtId="3" fontId="19" fillId="4" borderId="104" xfId="0" applyNumberFormat="1" applyFont="1" applyFill="1" applyBorder="1" applyAlignment="1"/>
    <xf numFmtId="164" fontId="19" fillId="4" borderId="104" xfId="1" applyNumberFormat="1" applyFont="1" applyFill="1" applyBorder="1" applyAlignment="1"/>
    <xf numFmtId="3" fontId="31" fillId="5" borderId="4" xfId="0" applyNumberFormat="1" applyFont="1" applyFill="1" applyBorder="1" applyAlignment="1"/>
    <xf numFmtId="164" fontId="31" fillId="5" borderId="4" xfId="1" applyNumberFormat="1" applyFont="1" applyFill="1" applyBorder="1" applyAlignment="1"/>
    <xf numFmtId="164" fontId="31" fillId="5" borderId="29" xfId="1" applyNumberFormat="1" applyFont="1" applyFill="1" applyBorder="1" applyAlignment="1"/>
    <xf numFmtId="164" fontId="31" fillId="5" borderId="27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1" applyNumberFormat="1" applyFont="1" applyFill="1" applyBorder="1" applyAlignment="1">
      <alignment horizontal="right"/>
    </xf>
    <xf numFmtId="164" fontId="19" fillId="3" borderId="29" xfId="1" applyNumberFormat="1" applyFont="1" applyFill="1" applyBorder="1" applyAlignment="1">
      <alignment horizontal="right"/>
    </xf>
    <xf numFmtId="164" fontId="19" fillId="3" borderId="27" xfId="1" applyNumberFormat="1" applyFont="1" applyFill="1" applyBorder="1" applyAlignment="1">
      <alignment horizontal="right"/>
    </xf>
    <xf numFmtId="164" fontId="19" fillId="0" borderId="4" xfId="1" applyNumberFormat="1" applyFont="1" applyFill="1" applyBorder="1"/>
    <xf numFmtId="164" fontId="19" fillId="0" borderId="25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4" fontId="19" fillId="0" borderId="13" xfId="1" applyNumberFormat="1" applyFont="1" applyFill="1" applyBorder="1"/>
    <xf numFmtId="164" fontId="19" fillId="0" borderId="67" xfId="1" applyNumberFormat="1" applyFont="1" applyFill="1" applyBorder="1" applyAlignment="1">
      <alignment horizontal="right"/>
    </xf>
    <xf numFmtId="49" fontId="4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6" xfId="0" applyFont="1" applyFill="1" applyBorder="1"/>
    <xf numFmtId="0" fontId="45" fillId="3" borderId="27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5" xfId="0" applyFont="1" applyFill="1" applyBorder="1"/>
    <xf numFmtId="0" fontId="19" fillId="3" borderId="97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1" xfId="0" applyFont="1" applyFill="1" applyBorder="1"/>
    <xf numFmtId="0" fontId="19" fillId="3" borderId="105" xfId="0" applyFont="1" applyFill="1" applyBorder="1" applyAlignment="1">
      <alignment horizontal="center" vertical="center"/>
    </xf>
    <xf numFmtId="0" fontId="19" fillId="3" borderId="58" xfId="0" applyFont="1" applyFill="1" applyBorder="1"/>
    <xf numFmtId="0" fontId="19" fillId="3" borderId="41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4" fontId="31" fillId="10" borderId="5" xfId="1" applyNumberFormat="1" applyFont="1" applyFill="1" applyBorder="1" applyAlignment="1">
      <alignment horizontal="right" vertical="center"/>
    </xf>
    <xf numFmtId="164" fontId="31" fillId="10" borderId="29" xfId="1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vertical="center"/>
    </xf>
    <xf numFmtId="0" fontId="19" fillId="4" borderId="14" xfId="0" applyFont="1" applyFill="1" applyBorder="1" applyAlignment="1"/>
    <xf numFmtId="164" fontId="31" fillId="4" borderId="4" xfId="1" applyNumberFormat="1" applyFont="1" applyFill="1" applyBorder="1" applyAlignment="1"/>
    <xf numFmtId="164" fontId="31" fillId="4" borderId="29" xfId="1" applyNumberFormat="1" applyFont="1" applyFill="1" applyBorder="1" applyAlignment="1"/>
    <xf numFmtId="0" fontId="45" fillId="8" borderId="7" xfId="0" applyFont="1" applyFill="1" applyBorder="1" applyAlignment="1"/>
    <xf numFmtId="0" fontId="19" fillId="8" borderId="14" xfId="0" applyFont="1" applyFill="1" applyBorder="1" applyAlignment="1"/>
    <xf numFmtId="164" fontId="31" fillId="8" borderId="4" xfId="1" applyNumberFormat="1" applyFont="1" applyFill="1" applyBorder="1" applyAlignment="1"/>
    <xf numFmtId="164" fontId="31" fillId="8" borderId="29" xfId="1" applyNumberFormat="1" applyFont="1" applyFill="1" applyBorder="1" applyAlignment="1">
      <alignment horizontal="right" vertical="center"/>
    </xf>
    <xf numFmtId="164" fontId="31" fillId="8" borderId="29" xfId="1" applyNumberFormat="1" applyFont="1" applyFill="1" applyBorder="1" applyAlignment="1"/>
    <xf numFmtId="49" fontId="45" fillId="3" borderId="7" xfId="0" applyNumberFormat="1" applyFont="1" applyFill="1" applyBorder="1" applyAlignment="1">
      <alignment horizontal="center"/>
    </xf>
    <xf numFmtId="0" fontId="19" fillId="3" borderId="14" xfId="0" applyFont="1" applyFill="1" applyBorder="1"/>
    <xf numFmtId="164" fontId="31" fillId="3" borderId="4" xfId="1" applyNumberFormat="1" applyFont="1" applyFill="1" applyBorder="1" applyAlignment="1">
      <alignment horizontal="right"/>
    </xf>
    <xf numFmtId="164" fontId="31" fillId="3" borderId="29" xfId="1" applyNumberFormat="1" applyFont="1" applyFill="1" applyBorder="1" applyAlignment="1">
      <alignment horizontal="right"/>
    </xf>
    <xf numFmtId="49" fontId="45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164" fontId="19" fillId="16" borderId="4" xfId="1" applyNumberFormat="1" applyFont="1" applyFill="1" applyBorder="1" applyAlignment="1">
      <alignment horizontal="right"/>
    </xf>
    <xf numFmtId="164" fontId="19" fillId="16" borderId="29" xfId="1" applyNumberFormat="1" applyFont="1" applyFill="1" applyBorder="1" applyAlignment="1">
      <alignment horizontal="right"/>
    </xf>
    <xf numFmtId="49" fontId="45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4" fontId="19" fillId="0" borderId="29" xfId="1" applyNumberFormat="1" applyFont="1" applyFill="1" applyBorder="1" applyAlignment="1">
      <alignment horizontal="right" vertical="center"/>
    </xf>
    <xf numFmtId="164" fontId="19" fillId="0" borderId="29" xfId="1" applyNumberFormat="1" applyFont="1" applyFill="1" applyBorder="1"/>
    <xf numFmtId="164" fontId="19" fillId="16" borderId="4" xfId="1" applyNumberFormat="1" applyFont="1" applyFill="1" applyBorder="1"/>
    <xf numFmtId="164" fontId="19" fillId="16" borderId="29" xfId="1" applyNumberFormat="1" applyFont="1" applyFill="1" applyBorder="1"/>
    <xf numFmtId="49" fontId="45" fillId="13" borderId="66" xfId="0" applyNumberFormat="1" applyFont="1" applyFill="1" applyBorder="1" applyAlignment="1">
      <alignment horizontal="center"/>
    </xf>
    <xf numFmtId="0" fontId="19" fillId="13" borderId="23" xfId="0" applyFont="1" applyFill="1" applyBorder="1"/>
    <xf numFmtId="164" fontId="19" fillId="13" borderId="13" xfId="1" applyNumberFormat="1" applyFont="1" applyFill="1" applyBorder="1" applyAlignment="1">
      <alignment horizontal="right"/>
    </xf>
    <xf numFmtId="164" fontId="19" fillId="13" borderId="13" xfId="1" applyNumberFormat="1" applyFont="1" applyFill="1" applyBorder="1"/>
    <xf numFmtId="164" fontId="19" fillId="13" borderId="32" xfId="1" applyNumberFormat="1" applyFont="1" applyFill="1" applyBorder="1" applyAlignment="1">
      <alignment horizontal="right" vertical="center"/>
    </xf>
    <xf numFmtId="164" fontId="19" fillId="13" borderId="32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3" fontId="19" fillId="13" borderId="0" xfId="0" applyNumberFormat="1" applyFont="1" applyFill="1" applyBorder="1" applyAlignment="1">
      <alignment horizontal="right" vertical="center"/>
    </xf>
    <xf numFmtId="49" fontId="61" fillId="0" borderId="0" xfId="0" applyNumberFormat="1" applyFont="1" applyBorder="1" applyAlignment="1">
      <alignment horizontal="center" vertical="center"/>
    </xf>
    <xf numFmtId="3" fontId="50" fillId="6" borderId="59" xfId="0" applyNumberFormat="1" applyFont="1" applyFill="1" applyBorder="1" applyAlignment="1">
      <alignment horizontal="center"/>
    </xf>
    <xf numFmtId="3" fontId="31" fillId="7" borderId="59" xfId="0" applyNumberFormat="1" applyFont="1" applyFill="1" applyBorder="1" applyAlignment="1">
      <alignment horizontal="center"/>
    </xf>
    <xf numFmtId="0" fontId="50" fillId="6" borderId="64" xfId="0" applyFont="1" applyFill="1" applyBorder="1" applyAlignment="1">
      <alignment horizontal="center"/>
    </xf>
    <xf numFmtId="0" fontId="31" fillId="7" borderId="64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50" fillId="6" borderId="64" xfId="0" applyNumberFormat="1" applyFont="1" applyFill="1" applyBorder="1" applyAlignment="1">
      <alignment horizontal="center"/>
    </xf>
    <xf numFmtId="49" fontId="31" fillId="7" borderId="64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5" fillId="2" borderId="8" xfId="0" applyNumberFormat="1" applyFont="1" applyFill="1" applyBorder="1" applyAlignment="1">
      <alignment horizontal="center"/>
    </xf>
    <xf numFmtId="49" fontId="45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3" fontId="19" fillId="2" borderId="60" xfId="0" applyNumberFormat="1" applyFont="1" applyFill="1" applyBorder="1" applyAlignment="1">
      <alignment horizontal="right"/>
    </xf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1" fillId="4" borderId="13" xfId="0" applyFont="1" applyFill="1" applyBorder="1"/>
    <xf numFmtId="0" fontId="45" fillId="2" borderId="74" xfId="0" applyFont="1" applyFill="1" applyBorder="1" applyAlignment="1">
      <alignment vertical="center"/>
    </xf>
    <xf numFmtId="0" fontId="45" fillId="7" borderId="50" xfId="0" applyFont="1" applyFill="1" applyBorder="1"/>
    <xf numFmtId="0" fontId="45" fillId="11" borderId="76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18" fillId="0" borderId="0" xfId="0" applyFont="1"/>
    <xf numFmtId="0" fontId="46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3" fontId="50" fillId="7" borderId="55" xfId="0" applyNumberFormat="1" applyFont="1" applyFill="1" applyBorder="1" applyAlignment="1">
      <alignment horizontal="center"/>
    </xf>
    <xf numFmtId="0" fontId="50" fillId="7" borderId="24" xfId="0" applyFont="1" applyFill="1" applyBorder="1" applyAlignment="1">
      <alignment horizontal="center"/>
    </xf>
    <xf numFmtId="49" fontId="8" fillId="7" borderId="49" xfId="0" applyNumberFormat="1" applyFont="1" applyFill="1" applyBorder="1" applyAlignment="1">
      <alignment horizontal="center"/>
    </xf>
    <xf numFmtId="49" fontId="8" fillId="7" borderId="24" xfId="0" applyNumberFormat="1" applyFont="1" applyFill="1" applyBorder="1" applyAlignment="1">
      <alignment horizontal="center"/>
    </xf>
    <xf numFmtId="0" fontId="19" fillId="0" borderId="72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5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4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3" fontId="31" fillId="5" borderId="107" xfId="0" applyNumberFormat="1" applyFont="1" applyFill="1" applyBorder="1" applyAlignment="1">
      <alignment horizontal="right"/>
    </xf>
    <xf numFmtId="3" fontId="19" fillId="2" borderId="71" xfId="0" applyNumberFormat="1" applyFont="1" applyFill="1" applyBorder="1" applyAlignment="1">
      <alignment horizontal="right"/>
    </xf>
    <xf numFmtId="3" fontId="31" fillId="4" borderId="62" xfId="0" applyNumberFormat="1" applyFont="1" applyFill="1" applyBorder="1" applyAlignment="1"/>
    <xf numFmtId="49" fontId="45" fillId="5" borderId="19" xfId="0" applyNumberFormat="1" applyFont="1" applyFill="1" applyBorder="1" applyAlignment="1">
      <alignment horizontal="center"/>
    </xf>
    <xf numFmtId="49" fontId="45" fillId="5" borderId="108" xfId="0" applyNumberFormat="1" applyFont="1" applyFill="1" applyBorder="1" applyAlignment="1">
      <alignment horizontal="center"/>
    </xf>
    <xf numFmtId="49" fontId="45" fillId="5" borderId="104" xfId="0" applyNumberFormat="1" applyFont="1" applyFill="1" applyBorder="1" applyAlignment="1">
      <alignment horizontal="center"/>
    </xf>
    <xf numFmtId="49" fontId="19" fillId="5" borderId="108" xfId="0" applyNumberFormat="1" applyFont="1" applyFill="1" applyBorder="1" applyAlignment="1">
      <alignment horizontal="center"/>
    </xf>
    <xf numFmtId="0" fontId="31" fillId="5" borderId="20" xfId="0" applyFont="1" applyFill="1" applyBorder="1"/>
    <xf numFmtId="0" fontId="19" fillId="5" borderId="108" xfId="0" applyFont="1" applyFill="1" applyBorder="1"/>
    <xf numFmtId="3" fontId="31" fillId="5" borderId="90" xfId="0" applyNumberFormat="1" applyFont="1" applyFill="1" applyBorder="1" applyAlignment="1"/>
    <xf numFmtId="3" fontId="31" fillId="5" borderId="105" xfId="0" applyNumberFormat="1" applyFont="1" applyFill="1" applyBorder="1" applyAlignment="1">
      <alignment horizontal="right"/>
    </xf>
    <xf numFmtId="0" fontId="19" fillId="4" borderId="21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0" xfId="0" applyNumberFormat="1" applyFont="1" applyFill="1" applyBorder="1" applyAlignment="1">
      <alignment horizontal="center"/>
    </xf>
    <xf numFmtId="0" fontId="8" fillId="4" borderId="30" xfId="0" applyFont="1" applyFill="1" applyBorder="1"/>
    <xf numFmtId="3" fontId="31" fillId="4" borderId="109" xfId="0" applyNumberFormat="1" applyFont="1" applyFill="1" applyBorder="1" applyAlignment="1"/>
    <xf numFmtId="3" fontId="31" fillId="4" borderId="69" xfId="0" applyNumberFormat="1" applyFont="1" applyFill="1" applyBorder="1" applyAlignment="1"/>
    <xf numFmtId="0" fontId="19" fillId="13" borderId="72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5" fillId="7" borderId="14" xfId="0" applyFont="1" applyFill="1" applyBorder="1"/>
    <xf numFmtId="0" fontId="45" fillId="11" borderId="23" xfId="0" applyFont="1" applyFill="1" applyBorder="1" applyAlignment="1">
      <alignment vertical="center"/>
    </xf>
    <xf numFmtId="49" fontId="2" fillId="6" borderId="5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50" fillId="7" borderId="61" xfId="0" applyNumberFormat="1" applyFont="1" applyFill="1" applyBorder="1" applyAlignment="1">
      <alignment horizontal="center"/>
    </xf>
    <xf numFmtId="0" fontId="50" fillId="7" borderId="49" xfId="0" applyFont="1" applyFill="1" applyBorder="1" applyAlignment="1">
      <alignment horizontal="center"/>
    </xf>
    <xf numFmtId="49" fontId="8" fillId="7" borderId="62" xfId="0" applyNumberFormat="1" applyFont="1" applyFill="1" applyBorder="1" applyAlignment="1">
      <alignment horizontal="center"/>
    </xf>
    <xf numFmtId="49" fontId="8" fillId="7" borderId="106" xfId="0" applyNumberFormat="1" applyFont="1" applyFill="1" applyBorder="1" applyAlignment="1">
      <alignment horizontal="center"/>
    </xf>
    <xf numFmtId="6" fontId="31" fillId="8" borderId="60" xfId="1" applyNumberFormat="1" applyFont="1" applyFill="1" applyBorder="1" applyAlignment="1">
      <alignment horizontal="right"/>
    </xf>
    <xf numFmtId="6" fontId="19" fillId="0" borderId="25" xfId="1" applyNumberFormat="1" applyFont="1" applyFill="1" applyBorder="1" applyAlignment="1">
      <alignment horizontal="right"/>
    </xf>
    <xf numFmtId="6" fontId="45" fillId="2" borderId="60" xfId="1" applyNumberFormat="1" applyFont="1" applyFill="1" applyBorder="1" applyAlignment="1">
      <alignment horizontal="right" vertical="center"/>
    </xf>
    <xf numFmtId="6" fontId="31" fillId="0" borderId="65" xfId="1" applyNumberFormat="1" applyFont="1" applyFill="1" applyBorder="1" applyAlignment="1">
      <alignment horizontal="right"/>
    </xf>
    <xf numFmtId="6" fontId="19" fillId="0" borderId="65" xfId="1" applyNumberFormat="1" applyFont="1" applyFill="1" applyBorder="1" applyAlignment="1">
      <alignment horizontal="right"/>
    </xf>
    <xf numFmtId="6" fontId="31" fillId="10" borderId="25" xfId="1" applyNumberFormat="1" applyFont="1" applyFill="1" applyBorder="1" applyAlignment="1">
      <alignment horizontal="right"/>
    </xf>
    <xf numFmtId="6" fontId="45" fillId="2" borderId="75" xfId="1" applyNumberFormat="1" applyFont="1" applyFill="1" applyBorder="1" applyAlignment="1">
      <alignment horizontal="right" vertical="center"/>
    </xf>
    <xf numFmtId="6" fontId="31" fillId="7" borderId="68" xfId="1" applyNumberFormat="1" applyFont="1" applyFill="1" applyBorder="1" applyAlignment="1">
      <alignment horizontal="right"/>
    </xf>
    <xf numFmtId="6" fontId="19" fillId="0" borderId="60" xfId="1" applyNumberFormat="1" applyFont="1" applyFill="1" applyBorder="1" applyAlignment="1">
      <alignment horizontal="right"/>
    </xf>
    <xf numFmtId="6" fontId="31" fillId="0" borderId="60" xfId="1" applyNumberFormat="1" applyFont="1" applyFill="1" applyBorder="1" applyAlignment="1">
      <alignment horizontal="right"/>
    </xf>
    <xf numFmtId="6" fontId="45" fillId="11" borderId="77" xfId="1" applyNumberFormat="1" applyFont="1" applyFill="1" applyBorder="1" applyAlignment="1">
      <alignment horizontal="right" vertical="center"/>
    </xf>
    <xf numFmtId="0" fontId="31" fillId="2" borderId="5" xfId="0" applyFont="1" applyFill="1" applyBorder="1"/>
    <xf numFmtId="0" fontId="31" fillId="2" borderId="4" xfId="0" applyFont="1" applyFill="1" applyBorder="1"/>
    <xf numFmtId="0" fontId="2" fillId="20" borderId="0" xfId="0" applyFont="1" applyFill="1"/>
    <xf numFmtId="44" fontId="31" fillId="10" borderId="60" xfId="1" applyNumberFormat="1" applyFont="1" applyFill="1" applyBorder="1" applyAlignment="1">
      <alignment horizontal="right" vertical="center"/>
    </xf>
    <xf numFmtId="44" fontId="31" fillId="4" borderId="25" xfId="1" applyNumberFormat="1" applyFont="1" applyFill="1" applyBorder="1" applyAlignment="1"/>
    <xf numFmtId="44" fontId="31" fillId="8" borderId="25" xfId="1" applyNumberFormat="1" applyFont="1" applyFill="1" applyBorder="1" applyAlignment="1"/>
    <xf numFmtId="44" fontId="31" fillId="3" borderId="25" xfId="1" applyNumberFormat="1" applyFont="1" applyFill="1" applyBorder="1" applyAlignment="1">
      <alignment horizontal="right"/>
    </xf>
    <xf numFmtId="44" fontId="19" fillId="16" borderId="25" xfId="1" applyNumberFormat="1" applyFont="1" applyFill="1" applyBorder="1"/>
    <xf numFmtId="44" fontId="19" fillId="0" borderId="25" xfId="1" applyNumberFormat="1" applyFont="1" applyFill="1" applyBorder="1" applyAlignment="1">
      <alignment horizontal="right"/>
    </xf>
    <xf numFmtId="44" fontId="19" fillId="13" borderId="67" xfId="1" applyNumberFormat="1" applyFont="1" applyFill="1" applyBorder="1" applyAlignment="1">
      <alignment horizontal="right"/>
    </xf>
    <xf numFmtId="44" fontId="19" fillId="13" borderId="0" xfId="0" applyNumberFormat="1" applyFont="1" applyFill="1" applyBorder="1" applyAlignment="1">
      <alignment horizontal="right"/>
    </xf>
    <xf numFmtId="44" fontId="2" fillId="0" borderId="0" xfId="0" applyNumberFormat="1" applyFont="1"/>
    <xf numFmtId="0" fontId="31" fillId="13" borderId="5" xfId="0" applyFont="1" applyFill="1" applyBorder="1"/>
    <xf numFmtId="6" fontId="31" fillId="13" borderId="60" xfId="1" applyNumberFormat="1" applyFont="1" applyFill="1" applyBorder="1" applyAlignment="1">
      <alignment horizontal="right"/>
    </xf>
    <xf numFmtId="0" fontId="31" fillId="13" borderId="72" xfId="0" applyFont="1" applyFill="1" applyBorder="1"/>
    <xf numFmtId="0" fontId="31" fillId="13" borderId="73" xfId="0" applyFont="1" applyFill="1" applyBorder="1"/>
    <xf numFmtId="0" fontId="31" fillId="13" borderId="90" xfId="0" applyFont="1" applyFill="1" applyBorder="1"/>
    <xf numFmtId="0" fontId="31" fillId="13" borderId="7" xfId="0" applyFont="1" applyFill="1" applyBorder="1"/>
    <xf numFmtId="0" fontId="31" fillId="13" borderId="57" xfId="0" applyFont="1" applyFill="1" applyBorder="1"/>
    <xf numFmtId="0" fontId="45" fillId="13" borderId="66" xfId="0" applyFont="1" applyFill="1" applyBorder="1" applyAlignment="1">
      <alignment horizontal="right"/>
    </xf>
    <xf numFmtId="0" fontId="45" fillId="13" borderId="78" xfId="0" applyFont="1" applyFill="1" applyBorder="1"/>
    <xf numFmtId="0" fontId="31" fillId="13" borderId="66" xfId="0" applyFont="1" applyFill="1" applyBorder="1" applyAlignment="1">
      <alignment horizontal="right"/>
    </xf>
    <xf numFmtId="0" fontId="31" fillId="13" borderId="57" xfId="0" applyFont="1" applyFill="1" applyBorder="1" applyAlignment="1">
      <alignment horizontal="right"/>
    </xf>
    <xf numFmtId="6" fontId="31" fillId="13" borderId="32" xfId="1" applyNumberFormat="1" applyFont="1" applyFill="1" applyBorder="1" applyAlignment="1">
      <alignment horizontal="right"/>
    </xf>
    <xf numFmtId="6" fontId="31" fillId="13" borderId="49" xfId="1" applyNumberFormat="1" applyFont="1" applyFill="1" applyBorder="1" applyAlignment="1">
      <alignment horizontal="right"/>
    </xf>
    <xf numFmtId="6" fontId="31" fillId="21" borderId="32" xfId="1" applyNumberFormat="1" applyFont="1" applyFill="1" applyBorder="1" applyAlignment="1">
      <alignment horizontal="right"/>
    </xf>
    <xf numFmtId="0" fontId="2" fillId="0" borderId="49" xfId="0" applyFont="1" applyBorder="1"/>
    <xf numFmtId="6" fontId="31" fillId="13" borderId="86" xfId="1" applyNumberFormat="1" applyFont="1" applyFill="1" applyBorder="1" applyAlignment="1">
      <alignment horizontal="right"/>
    </xf>
    <xf numFmtId="6" fontId="31" fillId="13" borderId="85" xfId="1" applyNumberFormat="1" applyFont="1" applyFill="1" applyBorder="1" applyAlignment="1">
      <alignment horizontal="right"/>
    </xf>
    <xf numFmtId="6" fontId="31" fillId="13" borderId="103" xfId="1" applyNumberFormat="1" applyFont="1" applyFill="1" applyBorder="1" applyAlignment="1">
      <alignment horizontal="right"/>
    </xf>
    <xf numFmtId="164" fontId="31" fillId="13" borderId="85" xfId="1" applyNumberFormat="1" applyFont="1" applyFill="1" applyBorder="1" applyAlignment="1">
      <alignment horizontal="right"/>
    </xf>
    <xf numFmtId="0" fontId="2" fillId="0" borderId="72" xfId="0" applyFont="1" applyBorder="1"/>
    <xf numFmtId="0" fontId="2" fillId="0" borderId="24" xfId="0" applyFont="1" applyBorder="1"/>
    <xf numFmtId="0" fontId="31" fillId="21" borderId="66" xfId="0" applyFont="1" applyFill="1" applyBorder="1" applyAlignment="1">
      <alignment horizontal="right"/>
    </xf>
    <xf numFmtId="6" fontId="31" fillId="13" borderId="72" xfId="1" applyNumberFormat="1" applyFont="1" applyFill="1" applyBorder="1" applyAlignment="1">
      <alignment horizontal="right"/>
    </xf>
    <xf numFmtId="6" fontId="31" fillId="21" borderId="103" xfId="1" applyNumberFormat="1" applyFont="1" applyFill="1" applyBorder="1" applyAlignment="1">
      <alignment horizontal="right"/>
    </xf>
    <xf numFmtId="6" fontId="31" fillId="21" borderId="31" xfId="1" applyNumberFormat="1" applyFont="1" applyFill="1" applyBorder="1" applyAlignment="1">
      <alignment horizontal="right"/>
    </xf>
    <xf numFmtId="6" fontId="31" fillId="13" borderId="29" xfId="1" applyNumberFormat="1" applyFont="1" applyFill="1" applyBorder="1" applyAlignment="1">
      <alignment horizontal="right"/>
    </xf>
    <xf numFmtId="4" fontId="0" fillId="0" borderId="0" xfId="0" applyNumberFormat="1"/>
    <xf numFmtId="6" fontId="19" fillId="21" borderId="25" xfId="1" applyNumberFormat="1" applyFont="1" applyFill="1" applyBorder="1" applyAlignment="1">
      <alignment horizontal="right"/>
    </xf>
    <xf numFmtId="164" fontId="2" fillId="0" borderId="0" xfId="0" applyNumberFormat="1" applyFont="1"/>
    <xf numFmtId="6" fontId="2" fillId="0" borderId="0" xfId="0" applyNumberFormat="1" applyFont="1"/>
    <xf numFmtId="0" fontId="19" fillId="6" borderId="6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40" fillId="7" borderId="81" xfId="0" applyNumberFormat="1" applyFont="1" applyFill="1" applyBorder="1" applyAlignment="1">
      <alignment horizontal="center"/>
    </xf>
    <xf numFmtId="49" fontId="40" fillId="7" borderId="82" xfId="0" applyNumberFormat="1" applyFont="1" applyFill="1" applyBorder="1" applyAlignment="1">
      <alignment horizontal="center"/>
    </xf>
    <xf numFmtId="0" fontId="40" fillId="6" borderId="54" xfId="0" applyFont="1" applyFill="1" applyBorder="1" applyAlignment="1">
      <alignment horizontal="center"/>
    </xf>
    <xf numFmtId="49" fontId="65" fillId="6" borderId="16" xfId="0" applyNumberFormat="1" applyFont="1" applyFill="1" applyBorder="1" applyAlignment="1">
      <alignment horizontal="center"/>
    </xf>
    <xf numFmtId="49" fontId="40" fillId="6" borderId="16" xfId="0" applyNumberFormat="1" applyFont="1" applyFill="1" applyBorder="1" applyAlignment="1">
      <alignment horizontal="center"/>
    </xf>
    <xf numFmtId="0" fontId="40" fillId="6" borderId="27" xfId="0" applyFont="1" applyFill="1" applyBorder="1" applyAlignment="1"/>
    <xf numFmtId="49" fontId="65" fillId="7" borderId="83" xfId="0" applyNumberFormat="1" applyFont="1" applyFill="1" applyBorder="1" applyAlignment="1">
      <alignment horizontal="center" vertical="center" wrapText="1"/>
    </xf>
    <xf numFmtId="49" fontId="65" fillId="7" borderId="79" xfId="0" applyNumberFormat="1" applyFont="1" applyFill="1" applyBorder="1" applyAlignment="1">
      <alignment horizontal="center" vertical="center" wrapText="1"/>
    </xf>
    <xf numFmtId="0" fontId="40" fillId="6" borderId="38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8" xfId="0" applyFont="1" applyFill="1" applyBorder="1" applyAlignment="1">
      <alignment horizontal="center"/>
    </xf>
    <xf numFmtId="0" fontId="40" fillId="18" borderId="93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0" xfId="0" applyFont="1"/>
    <xf numFmtId="0" fontId="40" fillId="0" borderId="0" xfId="0" applyFont="1" applyFill="1" applyBorder="1" applyAlignment="1"/>
    <xf numFmtId="0" fontId="40" fillId="0" borderId="0" xfId="0" applyFont="1" applyAlignment="1">
      <alignment horizontal="center"/>
    </xf>
    <xf numFmtId="0" fontId="66" fillId="0" borderId="0" xfId="0" applyFont="1" applyFill="1"/>
    <xf numFmtId="0" fontId="40" fillId="0" borderId="0" xfId="0" applyFont="1" applyFill="1"/>
    <xf numFmtId="49" fontId="19" fillId="6" borderId="39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5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5" fillId="0" borderId="4" xfId="0" applyNumberFormat="1" applyFont="1" applyFill="1" applyBorder="1" applyAlignment="1">
      <alignment horizontal="right"/>
    </xf>
    <xf numFmtId="165" fontId="45" fillId="4" borderId="39" xfId="1" applyNumberFormat="1" applyFont="1" applyFill="1" applyBorder="1" applyAlignment="1"/>
    <xf numFmtId="165" fontId="45" fillId="4" borderId="50" xfId="1" applyNumberFormat="1" applyFont="1" applyFill="1" applyBorder="1" applyAlignment="1"/>
    <xf numFmtId="165" fontId="45" fillId="4" borderId="68" xfId="1" applyNumberFormat="1" applyFont="1" applyFill="1" applyBorder="1" applyAlignment="1"/>
    <xf numFmtId="165" fontId="45" fillId="4" borderId="91" xfId="1" applyNumberFormat="1" applyFont="1" applyFill="1" applyBorder="1" applyAlignment="1"/>
    <xf numFmtId="165" fontId="45" fillId="4" borderId="58" xfId="1" applyNumberFormat="1" applyFont="1" applyFill="1" applyBorder="1" applyAlignment="1"/>
    <xf numFmtId="165" fontId="45" fillId="3" borderId="8" xfId="1" applyNumberFormat="1" applyFont="1" applyFill="1" applyBorder="1" applyAlignment="1">
      <alignment horizontal="right"/>
    </xf>
    <xf numFmtId="165" fontId="45" fillId="3" borderId="5" xfId="1" applyNumberFormat="1" applyFont="1" applyFill="1" applyBorder="1" applyAlignment="1">
      <alignment horizontal="right"/>
    </xf>
    <xf numFmtId="165" fontId="45" fillId="3" borderId="60" xfId="1" applyNumberFormat="1" applyFont="1" applyFill="1" applyBorder="1" applyAlignment="1">
      <alignment horizontal="right"/>
    </xf>
    <xf numFmtId="165" fontId="45" fillId="3" borderId="85" xfId="1" applyNumberFormat="1" applyFont="1" applyFill="1" applyBorder="1" applyAlignment="1">
      <alignment horizontal="right"/>
    </xf>
    <xf numFmtId="165" fontId="45" fillId="3" borderId="71" xfId="1" applyNumberFormat="1" applyFont="1" applyFill="1" applyBorder="1" applyAlignment="1">
      <alignment horizontal="right"/>
    </xf>
    <xf numFmtId="165" fontId="29" fillId="0" borderId="10" xfId="1" applyNumberFormat="1" applyFont="1" applyFill="1" applyBorder="1" applyAlignment="1">
      <alignment horizontal="right"/>
    </xf>
    <xf numFmtId="165" fontId="29" fillId="0" borderId="4" xfId="1" applyNumberFormat="1" applyFont="1" applyFill="1" applyBorder="1" applyAlignment="1">
      <alignment horizontal="right"/>
    </xf>
    <xf numFmtId="165" fontId="29" fillId="0" borderId="4" xfId="1" applyNumberFormat="1" applyFont="1" applyFill="1" applyBorder="1"/>
    <xf numFmtId="165" fontId="45" fillId="0" borderId="25" xfId="1" applyNumberFormat="1" applyFont="1" applyFill="1" applyBorder="1" applyAlignment="1">
      <alignment horizontal="right"/>
    </xf>
    <xf numFmtId="165" fontId="29" fillId="0" borderId="54" xfId="1" applyNumberFormat="1" applyFont="1" applyFill="1" applyBorder="1"/>
    <xf numFmtId="165" fontId="29" fillId="0" borderId="29" xfId="1" applyNumberFormat="1" applyFont="1" applyFill="1" applyBorder="1"/>
    <xf numFmtId="165" fontId="29" fillId="2" borderId="54" xfId="1" applyNumberFormat="1" applyFont="1" applyFill="1" applyBorder="1"/>
    <xf numFmtId="165" fontId="29" fillId="2" borderId="29" xfId="1" applyNumberFormat="1" applyFont="1" applyFill="1" applyBorder="1"/>
    <xf numFmtId="165" fontId="45" fillId="5" borderId="10" xfId="1" applyNumberFormat="1" applyFont="1" applyFill="1" applyBorder="1" applyAlignment="1"/>
    <xf numFmtId="165" fontId="45" fillId="5" borderId="4" xfId="1" applyNumberFormat="1" applyFont="1" applyFill="1" applyBorder="1" applyAlignment="1"/>
    <xf numFmtId="165" fontId="45" fillId="5" borderId="25" xfId="1" applyNumberFormat="1" applyFont="1" applyFill="1" applyBorder="1" applyAlignment="1"/>
    <xf numFmtId="165" fontId="45" fillId="5" borderId="54" xfId="1" applyNumberFormat="1" applyFont="1" applyFill="1" applyBorder="1" applyAlignment="1"/>
    <xf numFmtId="165" fontId="45" fillId="5" borderId="29" xfId="1" applyNumberFormat="1" applyFont="1" applyFill="1" applyBorder="1" applyAlignment="1"/>
    <xf numFmtId="165" fontId="45" fillId="3" borderId="10" xfId="1" applyNumberFormat="1" applyFont="1" applyFill="1" applyBorder="1" applyAlignment="1">
      <alignment horizontal="right"/>
    </xf>
    <xf numFmtId="165" fontId="45" fillId="3" borderId="4" xfId="1" applyNumberFormat="1" applyFont="1" applyFill="1" applyBorder="1" applyAlignment="1">
      <alignment horizontal="right"/>
    </xf>
    <xf numFmtId="165" fontId="45" fillId="3" borderId="25" xfId="1" applyNumberFormat="1" applyFont="1" applyFill="1" applyBorder="1" applyAlignment="1">
      <alignment horizontal="right"/>
    </xf>
    <xf numFmtId="165" fontId="45" fillId="3" borderId="54" xfId="1" applyNumberFormat="1" applyFont="1" applyFill="1" applyBorder="1" applyAlignment="1">
      <alignment horizontal="right"/>
    </xf>
    <xf numFmtId="165" fontId="45" fillId="3" borderId="29" xfId="1" applyNumberFormat="1" applyFont="1" applyFill="1" applyBorder="1" applyAlignment="1">
      <alignment horizontal="right"/>
    </xf>
    <xf numFmtId="165" fontId="45" fillId="2" borderId="10" xfId="1" applyNumberFormat="1" applyFont="1" applyFill="1" applyBorder="1" applyAlignment="1"/>
    <xf numFmtId="165" fontId="45" fillId="2" borderId="4" xfId="1" applyNumberFormat="1" applyFont="1" applyFill="1" applyBorder="1" applyAlignment="1"/>
    <xf numFmtId="165" fontId="19" fillId="2" borderId="4" xfId="1" applyNumberFormat="1" applyFont="1" applyFill="1" applyBorder="1" applyAlignment="1"/>
    <xf numFmtId="165" fontId="45" fillId="2" borderId="25" xfId="1" applyNumberFormat="1" applyFont="1" applyFill="1" applyBorder="1" applyAlignment="1"/>
    <xf numFmtId="165" fontId="29" fillId="2" borderId="54" xfId="1" applyNumberFormat="1" applyFont="1" applyFill="1" applyBorder="1" applyAlignment="1"/>
    <xf numFmtId="165" fontId="29" fillId="2" borderId="29" xfId="1" applyNumberFormat="1" applyFont="1" applyFill="1" applyBorder="1" applyAlignment="1"/>
    <xf numFmtId="165" fontId="45" fillId="14" borderId="10" xfId="1" applyNumberFormat="1" applyFont="1" applyFill="1" applyBorder="1" applyAlignment="1"/>
    <xf numFmtId="165" fontId="45" fillId="14" borderId="4" xfId="1" applyNumberFormat="1" applyFont="1" applyFill="1" applyBorder="1" applyAlignment="1"/>
    <xf numFmtId="165" fontId="45" fillId="14" borderId="25" xfId="1" applyNumberFormat="1" applyFont="1" applyFill="1" applyBorder="1" applyAlignment="1"/>
    <xf numFmtId="165" fontId="45" fillId="14" borderId="54" xfId="1" applyNumberFormat="1" applyFont="1" applyFill="1" applyBorder="1" applyAlignment="1"/>
    <xf numFmtId="165" fontId="45" fillId="14" borderId="29" xfId="1" applyNumberFormat="1" applyFont="1" applyFill="1" applyBorder="1" applyAlignment="1"/>
    <xf numFmtId="165" fontId="61" fillId="13" borderId="25" xfId="1" applyNumberFormat="1" applyFont="1" applyFill="1" applyBorder="1" applyAlignment="1"/>
    <xf numFmtId="165" fontId="29" fillId="2" borderId="12" xfId="1" applyNumberFormat="1" applyFont="1" applyFill="1" applyBorder="1" applyAlignment="1"/>
    <xf numFmtId="165" fontId="45" fillId="2" borderId="13" xfId="1" applyNumberFormat="1" applyFont="1" applyFill="1" applyBorder="1" applyAlignment="1"/>
    <xf numFmtId="165" fontId="19" fillId="2" borderId="13" xfId="1" applyNumberFormat="1" applyFont="1" applyFill="1" applyBorder="1" applyAlignment="1"/>
    <xf numFmtId="165" fontId="61" fillId="13" borderId="67" xfId="1" applyNumberFormat="1" applyFont="1" applyFill="1" applyBorder="1" applyAlignment="1"/>
    <xf numFmtId="165" fontId="29" fillId="2" borderId="103" xfId="1" applyNumberFormat="1" applyFont="1" applyFill="1" applyBorder="1" applyAlignment="1"/>
    <xf numFmtId="165" fontId="29" fillId="2" borderId="32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19" fillId="2" borderId="4" xfId="0" applyNumberFormat="1" applyFont="1" applyFill="1" applyBorder="1"/>
    <xf numFmtId="0" fontId="2" fillId="13" borderId="0" xfId="0" applyFont="1" applyFill="1"/>
    <xf numFmtId="0" fontId="31" fillId="3" borderId="7" xfId="0" applyFont="1" applyFill="1" applyBorder="1"/>
    <xf numFmtId="49" fontId="67" fillId="13" borderId="4" xfId="0" applyNumberFormat="1" applyFont="1" applyFill="1" applyBorder="1" applyAlignment="1">
      <alignment horizontal="center"/>
    </xf>
    <xf numFmtId="0" fontId="67" fillId="13" borderId="7" xfId="0" applyFont="1" applyFill="1" applyBorder="1"/>
    <xf numFmtId="49" fontId="67" fillId="0" borderId="4" xfId="0" applyNumberFormat="1" applyFont="1" applyFill="1" applyBorder="1" applyAlignment="1">
      <alignment horizontal="center"/>
    </xf>
    <xf numFmtId="0" fontId="67" fillId="0" borderId="7" xfId="0" applyFont="1" applyFill="1" applyBorder="1"/>
    <xf numFmtId="3" fontId="19" fillId="0" borderId="7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19" fillId="5" borderId="14" xfId="1" applyNumberFormat="1" applyFont="1" applyFill="1" applyBorder="1" applyAlignment="1"/>
    <xf numFmtId="4" fontId="19" fillId="5" borderId="4" xfId="1" applyNumberFormat="1" applyFont="1" applyFill="1" applyBorder="1" applyAlignment="1"/>
    <xf numFmtId="4" fontId="19" fillId="5" borderId="25" xfId="1" applyNumberFormat="1" applyFont="1" applyFill="1" applyBorder="1" applyAlignment="1"/>
    <xf numFmtId="4" fontId="19" fillId="5" borderId="16" xfId="1" applyNumberFormat="1" applyFont="1" applyFill="1" applyBorder="1" applyAlignment="1"/>
    <xf numFmtId="4" fontId="19" fillId="5" borderId="29" xfId="1" applyNumberFormat="1" applyFont="1" applyFill="1" applyBorder="1" applyAlignment="1"/>
    <xf numFmtId="4" fontId="31" fillId="5" borderId="1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31" fillId="5" borderId="25" xfId="1" applyNumberFormat="1" applyFont="1" applyFill="1" applyBorder="1" applyAlignment="1"/>
    <xf numFmtId="4" fontId="31" fillId="5" borderId="16" xfId="1" applyNumberFormat="1" applyFont="1" applyFill="1" applyBorder="1" applyAlignment="1"/>
    <xf numFmtId="4" fontId="31" fillId="5" borderId="29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29" xfId="1" applyNumberFormat="1" applyFont="1" applyFill="1" applyBorder="1"/>
    <xf numFmtId="4" fontId="19" fillId="2" borderId="27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29" xfId="1" applyNumberFormat="1" applyFont="1" applyFill="1" applyBorder="1"/>
    <xf numFmtId="4" fontId="31" fillId="3" borderId="27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29" xfId="1" applyNumberFormat="1" applyFont="1" applyFill="1" applyBorder="1"/>
    <xf numFmtId="4" fontId="31" fillId="17" borderId="27" xfId="1" applyNumberFormat="1" applyFont="1" applyFill="1" applyBorder="1"/>
    <xf numFmtId="4" fontId="31" fillId="17" borderId="4" xfId="1" applyNumberFormat="1" applyFont="1" applyFill="1" applyBorder="1"/>
    <xf numFmtId="4" fontId="19" fillId="0" borderId="13" xfId="1" applyNumberFormat="1" applyFont="1" applyFill="1" applyBorder="1" applyAlignment="1">
      <alignment horizontal="right"/>
    </xf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29" xfId="1" applyNumberFormat="1" applyFont="1" applyFill="1" applyBorder="1"/>
    <xf numFmtId="4" fontId="19" fillId="13" borderId="27" xfId="1" applyNumberFormat="1" applyFont="1" applyFill="1" applyBorder="1"/>
    <xf numFmtId="165" fontId="21" fillId="4" borderId="5" xfId="1" applyNumberFormat="1" applyFont="1" applyFill="1" applyBorder="1" applyAlignment="1"/>
    <xf numFmtId="165" fontId="21" fillId="4" borderId="57" xfId="1" applyNumberFormat="1" applyFont="1" applyFill="1" applyBorder="1" applyAlignment="1"/>
    <xf numFmtId="165" fontId="21" fillId="4" borderId="29" xfId="1" applyNumberFormat="1" applyFont="1" applyFill="1" applyBorder="1" applyAlignment="1"/>
    <xf numFmtId="165" fontId="20" fillId="5" borderId="4" xfId="1" applyNumberFormat="1" applyFont="1" applyFill="1" applyBorder="1" applyAlignment="1"/>
    <xf numFmtId="165" fontId="21" fillId="5" borderId="4" xfId="1" applyNumberFormat="1" applyFont="1" applyFill="1" applyBorder="1" applyAlignment="1"/>
    <xf numFmtId="165" fontId="54" fillId="13" borderId="4" xfId="1" applyNumberFormat="1" applyFont="1" applyFill="1" applyBorder="1"/>
    <xf numFmtId="165" fontId="54" fillId="13" borderId="4" xfId="1" applyNumberFormat="1" applyFont="1" applyFill="1" applyBorder="1" applyAlignment="1">
      <alignment horizontal="right"/>
    </xf>
    <xf numFmtId="165" fontId="55" fillId="13" borderId="7" xfId="1" applyNumberFormat="1" applyFont="1" applyFill="1" applyBorder="1" applyAlignment="1">
      <alignment horizontal="right"/>
    </xf>
    <xf numFmtId="165" fontId="54" fillId="13" borderId="71" xfId="1" applyNumberFormat="1" applyFont="1" applyFill="1" applyBorder="1"/>
    <xf numFmtId="165" fontId="54" fillId="13" borderId="29" xfId="1" applyNumberFormat="1" applyFont="1" applyFill="1" applyBorder="1"/>
    <xf numFmtId="165" fontId="21" fillId="5" borderId="7" xfId="1" applyNumberFormat="1" applyFont="1" applyFill="1" applyBorder="1" applyAlignment="1"/>
    <xf numFmtId="165" fontId="21" fillId="5" borderId="29" xfId="1" applyNumberFormat="1" applyFont="1" applyFill="1" applyBorder="1" applyAlignment="1"/>
    <xf numFmtId="165" fontId="20" fillId="0" borderId="4" xfId="1" applyNumberFormat="1" applyFont="1" applyFill="1" applyBorder="1"/>
    <xf numFmtId="165" fontId="21" fillId="0" borderId="4" xfId="1" applyNumberFormat="1" applyFont="1" applyFill="1" applyBorder="1" applyAlignment="1"/>
    <xf numFmtId="165" fontId="21" fillId="2" borderId="7" xfId="1" applyNumberFormat="1" applyFont="1" applyFill="1" applyBorder="1" applyAlignment="1">
      <alignment horizontal="right"/>
    </xf>
    <xf numFmtId="165" fontId="20" fillId="2" borderId="29" xfId="1" applyNumberFormat="1" applyFont="1" applyFill="1" applyBorder="1"/>
    <xf numFmtId="165" fontId="20" fillId="0" borderId="4" xfId="1" applyNumberFormat="1" applyFont="1" applyBorder="1"/>
    <xf numFmtId="165" fontId="21" fillId="0" borderId="7" xfId="1" applyNumberFormat="1" applyFont="1" applyBorder="1"/>
    <xf numFmtId="165" fontId="20" fillId="0" borderId="29" xfId="1" applyNumberFormat="1" applyFont="1" applyBorder="1"/>
    <xf numFmtId="165" fontId="20" fillId="0" borderId="4" xfId="1" applyNumberFormat="1" applyFont="1" applyFill="1" applyBorder="1" applyAlignment="1">
      <alignment horizontal="right"/>
    </xf>
    <xf numFmtId="165" fontId="21" fillId="0" borderId="7" xfId="1" applyNumberFormat="1" applyFont="1" applyFill="1" applyBorder="1" applyAlignment="1">
      <alignment horizontal="right"/>
    </xf>
    <xf numFmtId="165" fontId="54" fillId="13" borderId="13" xfId="1" applyNumberFormat="1" applyFont="1" applyFill="1" applyBorder="1"/>
    <xf numFmtId="165" fontId="54" fillId="13" borderId="13" xfId="1" applyNumberFormat="1" applyFont="1" applyFill="1" applyBorder="1" applyAlignment="1">
      <alignment horizontal="right"/>
    </xf>
    <xf numFmtId="165" fontId="55" fillId="13" borderId="66" xfId="1" applyNumberFormat="1" applyFont="1" applyFill="1" applyBorder="1" applyAlignment="1">
      <alignment horizontal="right"/>
    </xf>
    <xf numFmtId="165" fontId="54" fillId="13" borderId="32" xfId="1" applyNumberFormat="1" applyFont="1" applyFill="1" applyBorder="1"/>
    <xf numFmtId="164" fontId="31" fillId="4" borderId="51" xfId="1" applyNumberFormat="1" applyFont="1" applyFill="1" applyBorder="1" applyAlignment="1"/>
    <xf numFmtId="164" fontId="31" fillId="4" borderId="47" xfId="1" applyNumberFormat="1" applyFont="1" applyFill="1" applyBorder="1" applyAlignment="1"/>
    <xf numFmtId="164" fontId="31" fillId="4" borderId="35" xfId="1" applyNumberFormat="1" applyFont="1" applyFill="1" applyBorder="1" applyAlignment="1"/>
    <xf numFmtId="164" fontId="31" fillId="4" borderId="63" xfId="1" applyNumberFormat="1" applyFont="1" applyFill="1" applyBorder="1" applyAlignment="1"/>
    <xf numFmtId="164" fontId="19" fillId="3" borderId="10" xfId="1" applyNumberFormat="1" applyFont="1" applyFill="1" applyBorder="1" applyAlignment="1">
      <alignment horizontal="right"/>
    </xf>
    <xf numFmtId="164" fontId="19" fillId="3" borderId="6" xfId="1" applyNumberFormat="1" applyFont="1" applyFill="1" applyBorder="1" applyAlignment="1">
      <alignment horizontal="right"/>
    </xf>
    <xf numFmtId="164" fontId="19" fillId="3" borderId="38" xfId="1" applyNumberFormat="1" applyFont="1" applyFill="1" applyBorder="1" applyAlignment="1">
      <alignment horizontal="right"/>
    </xf>
    <xf numFmtId="164" fontId="19" fillId="3" borderId="65" xfId="1" applyNumberFormat="1" applyFont="1" applyFill="1" applyBorder="1" applyAlignment="1">
      <alignment horizontal="right"/>
    </xf>
    <xf numFmtId="164" fontId="19" fillId="3" borderId="28" xfId="1" applyNumberFormat="1" applyFont="1" applyFill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31" fillId="0" borderId="4" xfId="1" applyNumberFormat="1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31" fillId="0" borderId="13" xfId="1" applyNumberFormat="1" applyFont="1" applyFill="1" applyBorder="1"/>
    <xf numFmtId="164" fontId="19" fillId="0" borderId="32" xfId="1" applyNumberFormat="1" applyFont="1" applyFill="1" applyBorder="1"/>
    <xf numFmtId="164" fontId="31" fillId="5" borderId="38" xfId="1" applyNumberFormat="1" applyFont="1" applyFill="1" applyBorder="1" applyAlignment="1"/>
    <xf numFmtId="164" fontId="31" fillId="5" borderId="6" xfId="1" applyNumberFormat="1" applyFont="1" applyFill="1" applyBorder="1" applyAlignment="1"/>
    <xf numFmtId="164" fontId="31" fillId="5" borderId="84" xfId="1" applyNumberFormat="1" applyFont="1" applyFill="1" applyBorder="1" applyAlignment="1"/>
    <xf numFmtId="164" fontId="31" fillId="5" borderId="28" xfId="1" applyNumberFormat="1" applyFont="1" applyFill="1" applyBorder="1" applyAlignment="1"/>
    <xf numFmtId="164" fontId="19" fillId="3" borderId="14" xfId="1" applyNumberFormat="1" applyFont="1" applyFill="1" applyBorder="1" applyAlignment="1">
      <alignment horizontal="right"/>
    </xf>
    <xf numFmtId="164" fontId="19" fillId="3" borderId="4" xfId="1" applyNumberFormat="1" applyFont="1" applyFill="1" applyBorder="1"/>
    <xf numFmtId="164" fontId="19" fillId="3" borderId="84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19" fillId="0" borderId="28" xfId="1" applyNumberFormat="1" applyFont="1" applyFill="1" applyBorder="1" applyAlignment="1">
      <alignment horizontal="right"/>
    </xf>
    <xf numFmtId="164" fontId="31" fillId="5" borderId="11" xfId="1" applyNumberFormat="1" applyFont="1" applyFill="1" applyBorder="1" applyAlignment="1"/>
    <xf numFmtId="164" fontId="31" fillId="5" borderId="45" xfId="1" applyNumberFormat="1" applyFont="1" applyFill="1" applyBorder="1" applyAlignment="1"/>
    <xf numFmtId="164" fontId="19" fillId="3" borderId="6" xfId="1" applyNumberFormat="1" applyFont="1" applyFill="1" applyBorder="1"/>
    <xf numFmtId="164" fontId="19" fillId="3" borderId="84" xfId="1" applyNumberFormat="1" applyFont="1" applyFill="1" applyBorder="1"/>
    <xf numFmtId="164" fontId="19" fillId="3" borderId="28" xfId="1" applyNumberFormat="1" applyFont="1" applyFill="1" applyBorder="1"/>
    <xf numFmtId="164" fontId="19" fillId="0" borderId="6" xfId="1" applyNumberFormat="1" applyFont="1" applyFill="1" applyBorder="1" applyAlignment="1">
      <alignment horizontal="right"/>
    </xf>
    <xf numFmtId="164" fontId="19" fillId="0" borderId="6" xfId="1" applyNumberFormat="1" applyFont="1" applyFill="1" applyBorder="1"/>
    <xf numFmtId="164" fontId="19" fillId="0" borderId="84" xfId="1" applyNumberFormat="1" applyFont="1" applyFill="1" applyBorder="1" applyAlignment="1">
      <alignment horizontal="right"/>
    </xf>
    <xf numFmtId="164" fontId="19" fillId="2" borderId="29" xfId="1" applyNumberFormat="1" applyFont="1" applyFill="1" applyBorder="1" applyAlignment="1"/>
    <xf numFmtId="164" fontId="19" fillId="13" borderId="23" xfId="1" applyNumberFormat="1" applyFont="1" applyFill="1" applyBorder="1" applyAlignment="1">
      <alignment horizontal="right"/>
    </xf>
    <xf numFmtId="164" fontId="19" fillId="13" borderId="66" xfId="1" applyNumberFormat="1" applyFont="1" applyFill="1" applyBorder="1" applyAlignment="1">
      <alignment horizontal="right"/>
    </xf>
    <xf numFmtId="164" fontId="19" fillId="13" borderId="32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8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4" xfId="0" applyNumberFormat="1" applyFont="1" applyFill="1" applyBorder="1"/>
    <xf numFmtId="4" fontId="17" fillId="6" borderId="38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5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3" xfId="0" applyNumberFormat="1" applyFont="1" applyFill="1" applyBorder="1" applyAlignment="1">
      <alignment horizontal="center"/>
    </xf>
    <xf numFmtId="4" fontId="17" fillId="6" borderId="39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/>
    <xf numFmtId="4" fontId="8" fillId="4" borderId="98" xfId="0" applyNumberFormat="1" applyFont="1" applyFill="1" applyBorder="1" applyAlignment="1">
      <alignment horizontal="left" vertical="center"/>
    </xf>
    <xf numFmtId="4" fontId="50" fillId="4" borderId="99" xfId="0" applyNumberFormat="1" applyFont="1" applyFill="1" applyBorder="1" applyAlignment="1">
      <alignment vertical="center"/>
    </xf>
    <xf numFmtId="4" fontId="3" fillId="4" borderId="99" xfId="0" applyNumberFormat="1" applyFont="1" applyFill="1" applyBorder="1" applyAlignment="1"/>
    <xf numFmtId="4" fontId="3" fillId="4" borderId="100" xfId="0" applyNumberFormat="1" applyFont="1" applyFill="1" applyBorder="1" applyAlignment="1"/>
    <xf numFmtId="4" fontId="8" fillId="4" borderId="101" xfId="1" applyNumberFormat="1" applyFont="1" applyFill="1" applyBorder="1" applyAlignment="1"/>
    <xf numFmtId="4" fontId="8" fillId="4" borderId="102" xfId="1" applyNumberFormat="1" applyFont="1" applyFill="1" applyBorder="1" applyAlignment="1"/>
    <xf numFmtId="4" fontId="50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50" fillId="5" borderId="4" xfId="1" applyNumberFormat="1" applyFont="1" applyFill="1" applyBorder="1" applyAlignment="1"/>
    <xf numFmtId="4" fontId="50" fillId="3" borderId="4" xfId="0" applyNumberFormat="1" applyFont="1" applyFill="1" applyBorder="1" applyAlignment="1">
      <alignment horizontal="center"/>
    </xf>
    <xf numFmtId="4" fontId="50" fillId="3" borderId="4" xfId="0" applyNumberFormat="1" applyFont="1" applyFill="1" applyBorder="1" applyAlignment="1">
      <alignment horizontal="left"/>
    </xf>
    <xf numFmtId="4" fontId="50" fillId="3" borderId="4" xfId="0" applyNumberFormat="1" applyFont="1" applyFill="1" applyBorder="1"/>
    <xf numFmtId="4" fontId="30" fillId="3" borderId="4" xfId="1" applyNumberFormat="1" applyFont="1" applyFill="1" applyBorder="1"/>
    <xf numFmtId="4" fontId="50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50" fillId="0" borderId="4" xfId="1" applyNumberFormat="1" applyFont="1" applyFill="1" applyBorder="1"/>
    <xf numFmtId="4" fontId="50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50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50" fillId="14" borderId="4" xfId="0" applyNumberFormat="1" applyFont="1" applyFill="1" applyBorder="1"/>
    <xf numFmtId="4" fontId="50" fillId="14" borderId="4" xfId="1" applyNumberFormat="1" applyFont="1" applyFill="1" applyBorder="1" applyAlignment="1">
      <alignment horizontal="right"/>
    </xf>
    <xf numFmtId="4" fontId="31" fillId="0" borderId="25" xfId="1" applyNumberFormat="1" applyFont="1" applyFill="1" applyBorder="1" applyAlignment="1">
      <alignment horizontal="right"/>
    </xf>
    <xf numFmtId="4" fontId="31" fillId="3" borderId="14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31" fillId="3" borderId="25" xfId="1" applyNumberFormat="1" applyFont="1" applyFill="1" applyBorder="1" applyAlignment="1">
      <alignment horizontal="right"/>
    </xf>
    <xf numFmtId="4" fontId="31" fillId="3" borderId="16" xfId="1" applyNumberFormat="1" applyFont="1" applyFill="1" applyBorder="1" applyAlignment="1">
      <alignment horizontal="right"/>
    </xf>
    <xf numFmtId="4" fontId="31" fillId="3" borderId="29" xfId="1" applyNumberFormat="1" applyFont="1" applyFill="1" applyBorder="1" applyAlignment="1">
      <alignment horizontal="right"/>
    </xf>
    <xf numFmtId="4" fontId="67" fillId="13" borderId="14" xfId="1" applyNumberFormat="1" applyFont="1" applyFill="1" applyBorder="1" applyAlignment="1">
      <alignment horizontal="right"/>
    </xf>
    <xf numFmtId="4" fontId="67" fillId="13" borderId="4" xfId="1" applyNumberFormat="1" applyFont="1" applyFill="1" applyBorder="1"/>
    <xf numFmtId="4" fontId="67" fillId="13" borderId="4" xfId="1" applyNumberFormat="1" applyFont="1" applyFill="1" applyBorder="1" applyAlignment="1">
      <alignment horizontal="right"/>
    </xf>
    <xf numFmtId="4" fontId="31" fillId="13" borderId="25" xfId="1" applyNumberFormat="1" applyFont="1" applyFill="1" applyBorder="1" applyAlignment="1">
      <alignment horizontal="right"/>
    </xf>
    <xf numFmtId="4" fontId="19" fillId="13" borderId="16" xfId="1" applyNumberFormat="1" applyFont="1" applyFill="1" applyBorder="1" applyAlignment="1">
      <alignment horizontal="right"/>
    </xf>
    <xf numFmtId="4" fontId="19" fillId="13" borderId="29" xfId="1" applyNumberFormat="1" applyFont="1" applyFill="1" applyBorder="1" applyAlignment="1">
      <alignment horizontal="right"/>
    </xf>
    <xf numFmtId="4" fontId="67" fillId="0" borderId="14" xfId="1" applyNumberFormat="1" applyFont="1" applyFill="1" applyBorder="1" applyAlignment="1">
      <alignment horizontal="right"/>
    </xf>
    <xf numFmtId="4" fontId="67" fillId="0" borderId="4" xfId="1" applyNumberFormat="1" applyFont="1" applyFill="1" applyBorder="1"/>
    <xf numFmtId="4" fontId="67" fillId="0" borderId="4" xfId="1" applyNumberFormat="1" applyFont="1" applyFill="1" applyBorder="1" applyAlignment="1">
      <alignment horizontal="right"/>
    </xf>
    <xf numFmtId="4" fontId="19" fillId="0" borderId="16" xfId="1" applyNumberFormat="1" applyFont="1" applyFill="1" applyBorder="1" applyAlignment="1">
      <alignment horizontal="right"/>
    </xf>
    <xf numFmtId="4" fontId="19" fillId="0" borderId="29" xfId="1" applyNumberFormat="1" applyFont="1" applyFill="1" applyBorder="1" applyAlignment="1">
      <alignment horizontal="right"/>
    </xf>
    <xf numFmtId="4" fontId="19" fillId="0" borderId="14" xfId="1" applyNumberFormat="1" applyFont="1" applyFill="1" applyBorder="1" applyAlignment="1">
      <alignment horizontal="right"/>
    </xf>
    <xf numFmtId="4" fontId="19" fillId="0" borderId="16" xfId="1" applyNumberFormat="1" applyFont="1" applyFill="1" applyBorder="1"/>
    <xf numFmtId="4" fontId="19" fillId="0" borderId="29" xfId="1" applyNumberFormat="1" applyFont="1" applyFill="1" applyBorder="1"/>
    <xf numFmtId="4" fontId="31" fillId="0" borderId="14" xfId="1" applyNumberFormat="1" applyFont="1" applyFill="1" applyBorder="1" applyAlignment="1">
      <alignment horizontal="right"/>
    </xf>
    <xf numFmtId="4" fontId="19" fillId="0" borderId="14" xfId="1" applyNumberFormat="1" applyFont="1" applyFill="1" applyBorder="1"/>
    <xf numFmtId="4" fontId="19" fillId="13" borderId="16" xfId="1" applyNumberFormat="1" applyFont="1" applyFill="1" applyBorder="1" applyAlignment="1"/>
    <xf numFmtId="4" fontId="19" fillId="13" borderId="29" xfId="1" applyNumberFormat="1" applyFont="1" applyFill="1" applyBorder="1" applyAlignment="1"/>
    <xf numFmtId="4" fontId="31" fillId="0" borderId="4" xfId="1" applyNumberFormat="1" applyFont="1" applyFill="1" applyBorder="1" applyAlignment="1">
      <alignment horizontal="right"/>
    </xf>
    <xf numFmtId="4" fontId="19" fillId="13" borderId="1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5" fontId="31" fillId="4" borderId="3" xfId="1" applyNumberFormat="1" applyFont="1" applyFill="1" applyBorder="1" applyAlignment="1"/>
    <xf numFmtId="165" fontId="31" fillId="4" borderId="5" xfId="1" applyNumberFormat="1" applyFont="1" applyFill="1" applyBorder="1" applyAlignment="1"/>
    <xf numFmtId="165" fontId="31" fillId="4" borderId="60" xfId="1" applyNumberFormat="1" applyFont="1" applyFill="1" applyBorder="1" applyAlignment="1"/>
    <xf numFmtId="165" fontId="31" fillId="4" borderId="71" xfId="1" applyNumberFormat="1" applyFont="1" applyFill="1" applyBorder="1" applyAlignment="1"/>
    <xf numFmtId="165" fontId="31" fillId="5" borderId="14" xfId="1" applyNumberFormat="1" applyFont="1" applyFill="1" applyBorder="1" applyAlignment="1"/>
    <xf numFmtId="165" fontId="31" fillId="5" borderId="4" xfId="1" applyNumberFormat="1" applyFont="1" applyFill="1" applyBorder="1" applyAlignment="1"/>
    <xf numFmtId="165" fontId="31" fillId="5" borderId="25" xfId="1" applyNumberFormat="1" applyFont="1" applyFill="1" applyBorder="1" applyAlignment="1"/>
    <xf numFmtId="165" fontId="31" fillId="5" borderId="29" xfId="1" applyNumberFormat="1" applyFont="1" applyFill="1" applyBorder="1" applyAlignment="1"/>
    <xf numFmtId="165" fontId="19" fillId="0" borderId="14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165" fontId="19" fillId="0" borderId="4" xfId="1" applyNumberFormat="1" applyFont="1" applyFill="1" applyBorder="1"/>
    <xf numFmtId="165" fontId="31" fillId="0" borderId="25" xfId="1" applyNumberFormat="1" applyFont="1" applyFill="1" applyBorder="1" applyAlignment="1">
      <alignment horizontal="right"/>
    </xf>
    <xf numFmtId="165" fontId="19" fillId="2" borderId="29" xfId="1" applyNumberFormat="1" applyFont="1" applyFill="1" applyBorder="1"/>
    <xf numFmtId="165" fontId="19" fillId="13" borderId="1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/>
    <xf numFmtId="165" fontId="31" fillId="13" borderId="25" xfId="1" applyNumberFormat="1" applyFont="1" applyFill="1" applyBorder="1" applyAlignment="1">
      <alignment horizontal="right"/>
    </xf>
    <xf numFmtId="165" fontId="19" fillId="13" borderId="29" xfId="1" applyNumberFormat="1" applyFont="1" applyFill="1" applyBorder="1"/>
    <xf numFmtId="165" fontId="31" fillId="2" borderId="25" xfId="1" applyNumberFormat="1" applyFont="1" applyFill="1" applyBorder="1"/>
    <xf numFmtId="165" fontId="19" fillId="0" borderId="2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/>
    <xf numFmtId="165" fontId="31" fillId="2" borderId="67" xfId="1" applyNumberFormat="1" applyFont="1" applyFill="1" applyBorder="1"/>
    <xf numFmtId="165" fontId="19" fillId="2" borderId="32" xfId="1" applyNumberFormat="1" applyFont="1" applyFill="1" applyBorder="1"/>
    <xf numFmtId="165" fontId="31" fillId="13" borderId="71" xfId="1" applyNumberFormat="1" applyFont="1" applyFill="1" applyBorder="1" applyAlignment="1"/>
    <xf numFmtId="165" fontId="31" fillId="2" borderId="29" xfId="1" applyNumberFormat="1" applyFont="1" applyFill="1" applyBorder="1" applyAlignment="1"/>
    <xf numFmtId="165" fontId="31" fillId="2" borderId="27" xfId="1" applyNumberFormat="1" applyFont="1" applyFill="1" applyBorder="1" applyAlignment="1"/>
    <xf numFmtId="165" fontId="31" fillId="4" borderId="32" xfId="1" applyNumberFormat="1" applyFont="1" applyFill="1" applyBorder="1" applyAlignment="1"/>
    <xf numFmtId="165" fontId="31" fillId="4" borderId="31" xfId="1" applyNumberFormat="1" applyFont="1" applyFill="1" applyBorder="1" applyAlignment="1"/>
    <xf numFmtId="4" fontId="4" fillId="0" borderId="0" xfId="0" applyNumberFormat="1" applyFont="1" applyAlignment="1">
      <alignment horizontal="right"/>
    </xf>
    <xf numFmtId="4" fontId="31" fillId="4" borderId="48" xfId="0" applyNumberFormat="1" applyFont="1" applyFill="1" applyBorder="1" applyAlignment="1"/>
    <xf numFmtId="4" fontId="31" fillId="4" borderId="50" xfId="0" applyNumberFormat="1" applyFont="1" applyFill="1" applyBorder="1" applyAlignment="1"/>
    <xf numFmtId="4" fontId="31" fillId="4" borderId="68" xfId="0" applyNumberFormat="1" applyFont="1" applyFill="1" applyBorder="1" applyAlignment="1"/>
    <xf numFmtId="4" fontId="31" fillId="4" borderId="47" xfId="0" applyNumberFormat="1" applyFont="1" applyFill="1" applyBorder="1" applyAlignment="1"/>
    <xf numFmtId="4" fontId="19" fillId="3" borderId="3" xfId="1" applyNumberFormat="1" applyFont="1" applyFill="1" applyBorder="1" applyAlignment="1">
      <alignment horizontal="right"/>
    </xf>
    <xf numFmtId="4" fontId="19" fillId="3" borderId="5" xfId="1" applyNumberFormat="1" applyFont="1" applyFill="1" applyBorder="1" applyAlignment="1">
      <alignment horizontal="right"/>
    </xf>
    <xf numFmtId="4" fontId="19" fillId="3" borderId="60" xfId="1" applyNumberFormat="1" applyFont="1" applyFill="1" applyBorder="1" applyAlignment="1">
      <alignment horizontal="right"/>
    </xf>
    <xf numFmtId="4" fontId="19" fillId="3" borderId="38" xfId="1" applyNumberFormat="1" applyFont="1" applyFill="1" applyBorder="1" applyAlignment="1">
      <alignment horizontal="right"/>
    </xf>
    <xf numFmtId="4" fontId="19" fillId="2" borderId="46" xfId="1" applyNumberFormat="1" applyFont="1" applyFill="1" applyBorder="1"/>
    <xf numFmtId="4" fontId="19" fillId="2" borderId="28" xfId="1" applyNumberFormat="1" applyFont="1" applyFill="1" applyBorder="1"/>
    <xf numFmtId="4" fontId="19" fillId="0" borderId="1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0" borderId="29" xfId="1" applyNumberFormat="1" applyFont="1" applyBorder="1" applyAlignment="1">
      <alignment horizontal="right"/>
    </xf>
    <xf numFmtId="4" fontId="19" fillId="13" borderId="14" xfId="1" applyNumberFormat="1" applyFont="1" applyFill="1" applyBorder="1" applyAlignment="1">
      <alignment horizontal="center"/>
    </xf>
    <xf numFmtId="4" fontId="19" fillId="13" borderId="4" xfId="1" applyNumberFormat="1" applyFont="1" applyFill="1" applyBorder="1" applyAlignment="1">
      <alignment horizontal="center"/>
    </xf>
    <xf numFmtId="4" fontId="19" fillId="0" borderId="23" xfId="1" applyNumberFormat="1" applyFont="1" applyFill="1" applyBorder="1" applyAlignment="1">
      <alignment horizontal="right"/>
    </xf>
    <xf numFmtId="4" fontId="31" fillId="0" borderId="25" xfId="1" applyNumberFormat="1" applyFont="1" applyBorder="1" applyAlignment="1">
      <alignment horizontal="right"/>
    </xf>
    <xf numFmtId="4" fontId="31" fillId="0" borderId="67" xfId="1" applyNumberFormat="1" applyFont="1" applyBorder="1" applyAlignment="1">
      <alignment horizontal="right"/>
    </xf>
    <xf numFmtId="0" fontId="71" fillId="6" borderId="0" xfId="0" applyFont="1" applyFill="1" applyBorder="1"/>
    <xf numFmtId="0" fontId="71" fillId="6" borderId="24" xfId="0" applyFont="1" applyFill="1" applyBorder="1"/>
    <xf numFmtId="0" fontId="71" fillId="6" borderId="40" xfId="0" applyFont="1" applyFill="1" applyBorder="1"/>
    <xf numFmtId="0" fontId="71" fillId="6" borderId="41" xfId="0" applyFont="1" applyFill="1" applyBorder="1"/>
    <xf numFmtId="49" fontId="45" fillId="5" borderId="8" xfId="0" applyNumberFormat="1" applyFont="1" applyFill="1" applyBorder="1" applyAlignment="1">
      <alignment horizontal="center"/>
    </xf>
    <xf numFmtId="49" fontId="45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5" borderId="71" xfId="1" applyNumberFormat="1" applyFont="1" applyFill="1" applyBorder="1" applyAlignment="1">
      <alignment horizontal="right"/>
    </xf>
    <xf numFmtId="4" fontId="31" fillId="2" borderId="9" xfId="0" applyNumberFormat="1" applyFont="1" applyFill="1" applyBorder="1"/>
    <xf numFmtId="4" fontId="31" fillId="3" borderId="9" xfId="0" applyNumberFormat="1" applyFont="1" applyFill="1" applyBorder="1"/>
    <xf numFmtId="4" fontId="31" fillId="3" borderId="71" xfId="1" applyNumberFormat="1" applyFont="1" applyFill="1" applyBorder="1" applyAlignment="1">
      <alignment horizontal="right"/>
    </xf>
    <xf numFmtId="4" fontId="31" fillId="3" borderId="85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" fontId="19" fillId="0" borderId="16" xfId="1" applyNumberFormat="1" applyFont="1" applyBorder="1" applyAlignment="1">
      <alignment horizontal="right"/>
    </xf>
    <xf numFmtId="49" fontId="45" fillId="4" borderId="4" xfId="0" applyNumberFormat="1" applyFont="1" applyFill="1" applyBorder="1" applyAlignment="1">
      <alignment horizontal="center"/>
    </xf>
    <xf numFmtId="49" fontId="45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31" fillId="4" borderId="32" xfId="1" applyNumberFormat="1" applyFont="1" applyFill="1" applyBorder="1"/>
    <xf numFmtId="4" fontId="45" fillId="2" borderId="8" xfId="0" applyNumberFormat="1" applyFont="1" applyFill="1" applyBorder="1" applyAlignment="1">
      <alignment horizontal="center"/>
    </xf>
    <xf numFmtId="4" fontId="45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1" xfId="1" applyNumberFormat="1" applyFont="1" applyFill="1" applyBorder="1" applyAlignment="1"/>
    <xf numFmtId="4" fontId="31" fillId="2" borderId="60" xfId="1" applyNumberFormat="1" applyFont="1" applyFill="1" applyBorder="1" applyAlignment="1"/>
    <xf numFmtId="4" fontId="31" fillId="2" borderId="5" xfId="0" applyNumberFormat="1" applyFont="1" applyFill="1" applyBorder="1" applyAlignment="1">
      <alignment horizontal="center"/>
    </xf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0" xfId="0" applyNumberFormat="1" applyFont="1" applyFill="1" applyBorder="1" applyAlignment="1">
      <alignment horizontal="center"/>
    </xf>
    <xf numFmtId="4" fontId="31" fillId="4" borderId="22" xfId="0" applyNumberFormat="1" applyFont="1" applyFill="1" applyBorder="1"/>
    <xf numFmtId="4" fontId="3" fillId="4" borderId="22" xfId="0" applyNumberFormat="1" applyFont="1" applyFill="1" applyBorder="1"/>
    <xf numFmtId="4" fontId="31" fillId="4" borderId="62" xfId="1" applyNumberFormat="1" applyFont="1" applyFill="1" applyBorder="1" applyAlignment="1"/>
    <xf numFmtId="49" fontId="40" fillId="2" borderId="8" xfId="0" applyNumberFormat="1" applyFont="1" applyFill="1" applyBorder="1" applyAlignment="1">
      <alignment horizontal="center"/>
    </xf>
    <xf numFmtId="0" fontId="40" fillId="2" borderId="5" xfId="0" applyFont="1" applyFill="1" applyBorder="1"/>
    <xf numFmtId="4" fontId="72" fillId="13" borderId="26" xfId="0" applyNumberFormat="1" applyFont="1" applyFill="1" applyBorder="1"/>
    <xf numFmtId="4" fontId="73" fillId="13" borderId="8" xfId="1" applyNumberFormat="1" applyFont="1" applyFill="1" applyBorder="1" applyAlignment="1">
      <alignment horizontal="right"/>
    </xf>
    <xf numFmtId="4" fontId="73" fillId="13" borderId="5" xfId="1" applyNumberFormat="1" applyFont="1" applyFill="1" applyBorder="1" applyAlignment="1">
      <alignment horizontal="right"/>
    </xf>
    <xf numFmtId="4" fontId="73" fillId="13" borderId="8" xfId="1" applyNumberFormat="1" applyFont="1" applyFill="1" applyBorder="1"/>
    <xf numFmtId="4" fontId="73" fillId="13" borderId="7" xfId="1" applyNumberFormat="1" applyFont="1" applyFill="1" applyBorder="1" applyAlignment="1">
      <alignment horizontal="right"/>
    </xf>
    <xf numFmtId="4" fontId="73" fillId="13" borderId="27" xfId="1" applyNumberFormat="1" applyFont="1" applyFill="1" applyBorder="1" applyAlignment="1">
      <alignment horizontal="right"/>
    </xf>
    <xf numFmtId="4" fontId="73" fillId="13" borderId="46" xfId="1" applyNumberFormat="1" applyFont="1" applyFill="1" applyBorder="1" applyAlignment="1">
      <alignment horizontal="right"/>
    </xf>
    <xf numFmtId="49" fontId="74" fillId="13" borderId="8" xfId="0" applyNumberFormat="1" applyFont="1" applyFill="1" applyBorder="1" applyAlignment="1">
      <alignment horizontal="center"/>
    </xf>
    <xf numFmtId="49" fontId="72" fillId="13" borderId="5" xfId="0" applyNumberFormat="1" applyFont="1" applyFill="1" applyBorder="1" applyAlignment="1">
      <alignment horizontal="center"/>
    </xf>
    <xf numFmtId="4" fontId="73" fillId="13" borderId="5" xfId="1" applyNumberFormat="1" applyFont="1" applyFill="1" applyBorder="1"/>
    <xf numFmtId="4" fontId="73" fillId="13" borderId="27" xfId="1" applyNumberFormat="1" applyFont="1" applyFill="1" applyBorder="1"/>
    <xf numFmtId="4" fontId="73" fillId="13" borderId="46" xfId="1" applyNumberFormat="1" applyFont="1" applyFill="1" applyBorder="1"/>
    <xf numFmtId="49" fontId="40" fillId="0" borderId="9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" fontId="75" fillId="2" borderId="27" xfId="1" applyNumberFormat="1" applyFont="1" applyFill="1" applyBorder="1"/>
    <xf numFmtId="0" fontId="40" fillId="13" borderId="4" xfId="0" applyFont="1" applyFill="1" applyBorder="1" applyAlignment="1">
      <alignment horizontal="center"/>
    </xf>
    <xf numFmtId="49" fontId="40" fillId="13" borderId="4" xfId="0" applyNumberFormat="1" applyFont="1" applyFill="1" applyBorder="1" applyAlignment="1">
      <alignment horizontal="center"/>
    </xf>
    <xf numFmtId="4" fontId="40" fillId="13" borderId="25" xfId="0" applyNumberFormat="1" applyFont="1" applyFill="1" applyBorder="1"/>
    <xf numFmtId="4" fontId="75" fillId="13" borderId="10" xfId="1" applyNumberFormat="1" applyFont="1" applyFill="1" applyBorder="1" applyAlignment="1">
      <alignment horizontal="right"/>
    </xf>
    <xf numFmtId="4" fontId="75" fillId="13" borderId="4" xfId="1" applyNumberFormat="1" applyFont="1" applyFill="1" applyBorder="1" applyAlignment="1">
      <alignment horizontal="right"/>
    </xf>
    <xf numFmtId="4" fontId="75" fillId="13" borderId="4" xfId="1" applyNumberFormat="1" applyFont="1" applyFill="1" applyBorder="1"/>
    <xf numFmtId="4" fontId="75" fillId="13" borderId="7" xfId="1" applyNumberFormat="1" applyFont="1" applyFill="1" applyBorder="1" applyAlignment="1">
      <alignment horizontal="right"/>
    </xf>
    <xf numFmtId="4" fontId="75" fillId="13" borderId="27" xfId="1" applyNumberFormat="1" applyFont="1" applyFill="1" applyBorder="1"/>
    <xf numFmtId="4" fontId="40" fillId="0" borderId="25" xfId="0" applyNumberFormat="1" applyFont="1" applyFill="1" applyBorder="1"/>
    <xf numFmtId="4" fontId="75" fillId="0" borderId="10" xfId="1" applyNumberFormat="1" applyFont="1" applyFill="1" applyBorder="1" applyAlignment="1">
      <alignment horizontal="right"/>
    </xf>
    <xf numFmtId="4" fontId="75" fillId="0" borderId="4" xfId="1" applyNumberFormat="1" applyFont="1" applyFill="1" applyBorder="1" applyAlignment="1">
      <alignment horizontal="right"/>
    </xf>
    <xf numFmtId="4" fontId="75" fillId="0" borderId="4" xfId="1" applyNumberFormat="1" applyFont="1" applyFill="1" applyBorder="1"/>
    <xf numFmtId="4" fontId="75" fillId="0" borderId="7" xfId="1" applyNumberFormat="1" applyFont="1" applyFill="1" applyBorder="1" applyAlignment="1">
      <alignment horizontal="right"/>
    </xf>
    <xf numFmtId="0" fontId="40" fillId="13" borderId="4" xfId="0" applyFont="1" applyFill="1" applyBorder="1" applyAlignment="1"/>
    <xf numFmtId="0" fontId="72" fillId="13" borderId="4" xfId="0" applyFont="1" applyFill="1" applyBorder="1" applyAlignment="1"/>
    <xf numFmtId="4" fontId="72" fillId="13" borderId="25" xfId="0" applyNumberFormat="1" applyFont="1" applyFill="1" applyBorder="1"/>
    <xf numFmtId="4" fontId="73" fillId="13" borderId="10" xfId="1" applyNumberFormat="1" applyFont="1" applyFill="1" applyBorder="1" applyAlignment="1">
      <alignment horizontal="right"/>
    </xf>
    <xf numFmtId="4" fontId="73" fillId="13" borderId="4" xfId="1" applyNumberFormat="1" applyFont="1" applyFill="1" applyBorder="1" applyAlignment="1">
      <alignment horizontal="right"/>
    </xf>
    <xf numFmtId="4" fontId="73" fillId="13" borderId="4" xfId="1" applyNumberFormat="1" applyFont="1" applyFill="1" applyBorder="1"/>
    <xf numFmtId="0" fontId="40" fillId="0" borderId="70" xfId="0" applyFont="1" applyFill="1" applyBorder="1" applyAlignment="1">
      <alignment horizontal="center"/>
    </xf>
    <xf numFmtId="0" fontId="65" fillId="2" borderId="13" xfId="0" applyFont="1" applyFill="1" applyBorder="1"/>
    <xf numFmtId="4" fontId="40" fillId="2" borderId="67" xfId="0" applyNumberFormat="1" applyFont="1" applyFill="1" applyBorder="1"/>
    <xf numFmtId="4" fontId="65" fillId="2" borderId="12" xfId="1" applyNumberFormat="1" applyFont="1" applyFill="1" applyBorder="1" applyAlignment="1">
      <alignment horizontal="right"/>
    </xf>
    <xf numFmtId="4" fontId="65" fillId="2" borderId="13" xfId="1" applyNumberFormat="1" applyFont="1" applyFill="1" applyBorder="1" applyAlignment="1">
      <alignment horizontal="right"/>
    </xf>
    <xf numFmtId="4" fontId="75" fillId="2" borderId="13" xfId="1" applyNumberFormat="1" applyFont="1" applyFill="1" applyBorder="1"/>
    <xf numFmtId="4" fontId="65" fillId="2" borderId="13" xfId="1" applyNumberFormat="1" applyFont="1" applyFill="1" applyBorder="1"/>
    <xf numFmtId="4" fontId="65" fillId="2" borderId="66" xfId="1" applyNumberFormat="1" applyFont="1" applyFill="1" applyBorder="1" applyAlignment="1">
      <alignment horizontal="right"/>
    </xf>
    <xf numFmtId="4" fontId="75" fillId="2" borderId="31" xfId="1" applyNumberFormat="1" applyFont="1" applyFill="1" applyBorder="1" applyAlignment="1">
      <alignment horizontal="right"/>
    </xf>
    <xf numFmtId="4" fontId="75" fillId="2" borderId="31" xfId="1" applyNumberFormat="1" applyFont="1" applyFill="1" applyBorder="1" applyAlignment="1"/>
    <xf numFmtId="49" fontId="49" fillId="18" borderId="10" xfId="0" applyNumberFormat="1" applyFont="1" applyFill="1" applyBorder="1" applyAlignment="1">
      <alignment horizontal="center"/>
    </xf>
    <xf numFmtId="0" fontId="65" fillId="3" borderId="4" xfId="0" applyFont="1" applyFill="1" applyBorder="1"/>
    <xf numFmtId="0" fontId="65" fillId="3" borderId="25" xfId="0" applyFont="1" applyFill="1" applyBorder="1"/>
    <xf numFmtId="164" fontId="75" fillId="3" borderId="10" xfId="1" applyNumberFormat="1" applyFont="1" applyFill="1" applyBorder="1" applyAlignment="1">
      <alignment horizontal="right"/>
    </xf>
    <xf numFmtId="164" fontId="75" fillId="3" borderId="4" xfId="1" applyNumberFormat="1" applyFont="1" applyFill="1" applyBorder="1" applyAlignment="1">
      <alignment horizontal="right"/>
    </xf>
    <xf numFmtId="164" fontId="75" fillId="3" borderId="7" xfId="1" applyNumberFormat="1" applyFont="1" applyFill="1" applyBorder="1" applyAlignment="1">
      <alignment horizontal="right"/>
    </xf>
    <xf numFmtId="164" fontId="75" fillId="3" borderId="27" xfId="1" applyNumberFormat="1" applyFont="1" applyFill="1" applyBorder="1" applyAlignment="1">
      <alignment horizontal="right"/>
    </xf>
    <xf numFmtId="164" fontId="75" fillId="3" borderId="25" xfId="1" applyNumberFormat="1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6" xfId="0" applyFont="1" applyFill="1" applyBorder="1"/>
    <xf numFmtId="0" fontId="0" fillId="13" borderId="0" xfId="0" applyFill="1"/>
    <xf numFmtId="4" fontId="31" fillId="4" borderId="66" xfId="0" applyNumberFormat="1" applyFont="1" applyFill="1" applyBorder="1"/>
    <xf numFmtId="0" fontId="19" fillId="6" borderId="2" xfId="0" applyFont="1" applyFill="1" applyBorder="1"/>
    <xf numFmtId="0" fontId="19" fillId="6" borderId="48" xfId="0" applyFont="1" applyFill="1" applyBorder="1"/>
    <xf numFmtId="0" fontId="19" fillId="6" borderId="40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164" fontId="31" fillId="5" borderId="71" xfId="1" applyNumberFormat="1" applyFont="1" applyFill="1" applyBorder="1" applyAlignment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164" fontId="31" fillId="3" borderId="71" xfId="1" applyNumberFormat="1" applyFont="1" applyFill="1" applyBorder="1" applyAlignment="1"/>
    <xf numFmtId="0" fontId="31" fillId="4" borderId="22" xfId="0" applyFont="1" applyFill="1" applyBorder="1"/>
    <xf numFmtId="164" fontId="31" fillId="4" borderId="62" xfId="1" applyNumberFormat="1" applyFont="1" applyFill="1" applyBorder="1" applyAlignment="1"/>
    <xf numFmtId="164" fontId="19" fillId="4" borderId="90" xfId="1" applyNumberFormat="1" applyFont="1" applyFill="1" applyBorder="1" applyAlignment="1"/>
    <xf numFmtId="164" fontId="31" fillId="5" borderId="7" xfId="1" applyNumberFormat="1" applyFont="1" applyFill="1" applyBorder="1" applyAlignment="1"/>
    <xf numFmtId="4" fontId="31" fillId="3" borderId="7" xfId="1" applyNumberFormat="1" applyFont="1" applyFill="1" applyBorder="1"/>
    <xf numFmtId="4" fontId="31" fillId="17" borderId="7" xfId="1" applyNumberFormat="1" applyFont="1" applyFill="1" applyBorder="1" applyAlignment="1">
      <alignment horizontal="right"/>
    </xf>
    <xf numFmtId="0" fontId="19" fillId="4" borderId="86" xfId="0" applyFont="1" applyFill="1" applyBorder="1" applyAlignment="1">
      <alignment horizontal="left" vertical="center"/>
    </xf>
    <xf numFmtId="0" fontId="19" fillId="5" borderId="54" xfId="0" applyFont="1" applyFill="1" applyBorder="1" applyAlignment="1">
      <alignment horizontal="center"/>
    </xf>
    <xf numFmtId="0" fontId="19" fillId="13" borderId="54" xfId="0" applyFont="1" applyFill="1" applyBorder="1" applyAlignment="1">
      <alignment horizontal="center"/>
    </xf>
    <xf numFmtId="49" fontId="19" fillId="17" borderId="7" xfId="0" applyNumberFormat="1" applyFont="1" applyFill="1" applyBorder="1" applyAlignment="1">
      <alignment horizontal="center"/>
    </xf>
    <xf numFmtId="49" fontId="31" fillId="17" borderId="7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vertical="center"/>
    </xf>
    <xf numFmtId="164" fontId="19" fillId="4" borderId="107" xfId="1" applyNumberFormat="1" applyFont="1" applyFill="1" applyBorder="1" applyAlignment="1"/>
    <xf numFmtId="164" fontId="19" fillId="4" borderId="44" xfId="1" applyNumberFormat="1" applyFont="1" applyFill="1" applyBorder="1" applyAlignment="1"/>
    <xf numFmtId="0" fontId="31" fillId="5" borderId="14" xfId="0" applyFont="1" applyFill="1" applyBorder="1" applyAlignment="1"/>
    <xf numFmtId="49" fontId="19" fillId="3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7" borderId="14" xfId="0" applyNumberFormat="1" applyFont="1" applyFill="1" applyBorder="1" applyAlignment="1">
      <alignment horizontal="center"/>
    </xf>
    <xf numFmtId="49" fontId="31" fillId="17" borderId="1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4" xfId="0" applyFont="1" applyFill="1" applyBorder="1"/>
    <xf numFmtId="165" fontId="19" fillId="0" borderId="38" xfId="1" applyNumberFormat="1" applyFont="1" applyFill="1" applyBorder="1" applyAlignment="1">
      <alignment horizontal="right"/>
    </xf>
    <xf numFmtId="165" fontId="19" fillId="0" borderId="6" xfId="1" applyNumberFormat="1" applyFont="1" applyFill="1" applyBorder="1" applyAlignment="1">
      <alignment horizontal="right"/>
    </xf>
    <xf numFmtId="165" fontId="19" fillId="0" borderId="6" xfId="1" applyNumberFormat="1" applyFont="1" applyFill="1" applyBorder="1"/>
    <xf numFmtId="165" fontId="31" fillId="2" borderId="65" xfId="1" applyNumberFormat="1" applyFont="1" applyFill="1" applyBorder="1"/>
    <xf numFmtId="165" fontId="19" fillId="2" borderId="28" xfId="1" applyNumberFormat="1" applyFont="1" applyFill="1" applyBorder="1"/>
    <xf numFmtId="0" fontId="77" fillId="0" borderId="0" xfId="0" applyFont="1"/>
    <xf numFmtId="0" fontId="78" fillId="0" borderId="0" xfId="0" applyFont="1"/>
    <xf numFmtId="0" fontId="19" fillId="13" borderId="25" xfId="0" applyFont="1" applyFill="1" applyBorder="1" applyAlignment="1"/>
    <xf numFmtId="165" fontId="45" fillId="13" borderId="10" xfId="1" applyNumberFormat="1" applyFont="1" applyFill="1" applyBorder="1" applyAlignment="1"/>
    <xf numFmtId="165" fontId="45" fillId="13" borderId="4" xfId="1" applyNumberFormat="1" applyFont="1" applyFill="1" applyBorder="1" applyAlignment="1"/>
    <xf numFmtId="165" fontId="19" fillId="13" borderId="4" xfId="1" applyNumberFormat="1" applyFont="1" applyFill="1" applyBorder="1" applyAlignment="1"/>
    <xf numFmtId="165" fontId="29" fillId="13" borderId="54" xfId="1" applyNumberFormat="1" applyFont="1" applyFill="1" applyBorder="1" applyAlignment="1"/>
    <xf numFmtId="165" fontId="29" fillId="13" borderId="29" xfId="1" applyNumberFormat="1" applyFont="1" applyFill="1" applyBorder="1" applyAlignment="1"/>
    <xf numFmtId="0" fontId="45" fillId="13" borderId="4" xfId="0" applyFont="1" applyFill="1" applyBorder="1" applyAlignment="1">
      <alignment horizontal="center"/>
    </xf>
    <xf numFmtId="0" fontId="45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5" fontId="31" fillId="13" borderId="14" xfId="1" applyNumberFormat="1" applyFont="1" applyFill="1" applyBorder="1" applyAlignment="1"/>
    <xf numFmtId="165" fontId="31" fillId="13" borderId="4" xfId="1" applyNumberFormat="1" applyFont="1" applyFill="1" applyBorder="1" applyAlignment="1"/>
    <xf numFmtId="165" fontId="31" fillId="13" borderId="25" xfId="1" applyNumberFormat="1" applyFont="1" applyFill="1" applyBorder="1" applyAlignment="1"/>
    <xf numFmtId="165" fontId="31" fillId="13" borderId="29" xfId="1" applyNumberFormat="1" applyFont="1" applyFill="1" applyBorder="1" applyAlignment="1"/>
    <xf numFmtId="0" fontId="8" fillId="13" borderId="0" xfId="0" applyFont="1" applyFill="1"/>
    <xf numFmtId="165" fontId="19" fillId="13" borderId="29" xfId="1" applyNumberFormat="1" applyFont="1" applyFill="1" applyBorder="1" applyAlignment="1">
      <alignment horizontal="right"/>
    </xf>
    <xf numFmtId="4" fontId="75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6" xfId="0" applyFont="1" applyFill="1" applyBorder="1"/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5" fillId="13" borderId="5" xfId="1" applyNumberFormat="1" applyFont="1" applyFill="1" applyBorder="1" applyAlignment="1">
      <alignment horizontal="right"/>
    </xf>
    <xf numFmtId="4" fontId="75" fillId="13" borderId="5" xfId="1" applyNumberFormat="1" applyFont="1" applyFill="1" applyBorder="1"/>
    <xf numFmtId="4" fontId="50" fillId="3" borderId="4" xfId="1" applyNumberFormat="1" applyFont="1" applyFill="1" applyBorder="1"/>
    <xf numFmtId="4" fontId="50" fillId="3" borderId="4" xfId="1" applyNumberFormat="1" applyFont="1" applyFill="1" applyBorder="1" applyAlignment="1">
      <alignment horizontal="right"/>
    </xf>
    <xf numFmtId="164" fontId="31" fillId="3" borderId="7" xfId="1" applyNumberFormat="1" applyFont="1" applyFill="1" applyBorder="1"/>
    <xf numFmtId="4" fontId="31" fillId="0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/>
    <xf numFmtId="4" fontId="31" fillId="13" borderId="7" xfId="1" applyNumberFormat="1" applyFont="1" applyFill="1" applyBorder="1" applyAlignment="1">
      <alignment horizontal="right"/>
    </xf>
    <xf numFmtId="0" fontId="31" fillId="2" borderId="66" xfId="0" applyFont="1" applyFill="1" applyBorder="1"/>
    <xf numFmtId="4" fontId="45" fillId="0" borderId="23" xfId="1" applyNumberFormat="1" applyFont="1" applyFill="1" applyBorder="1"/>
    <xf numFmtId="4" fontId="45" fillId="0" borderId="13" xfId="1" applyNumberFormat="1" applyFont="1" applyFill="1" applyBorder="1"/>
    <xf numFmtId="4" fontId="45" fillId="0" borderId="67" xfId="1" applyNumberFormat="1" applyFont="1" applyFill="1" applyBorder="1"/>
    <xf numFmtId="4" fontId="45" fillId="0" borderId="70" xfId="1" applyNumberFormat="1" applyFont="1" applyFill="1" applyBorder="1"/>
    <xf numFmtId="4" fontId="45" fillId="0" borderId="32" xfId="1" applyNumberFormat="1" applyFont="1" applyFill="1" applyBorder="1"/>
    <xf numFmtId="4" fontId="31" fillId="0" borderId="29" xfId="1" applyNumberFormat="1" applyFont="1" applyBorder="1" applyAlignment="1">
      <alignment horizontal="right"/>
    </xf>
    <xf numFmtId="164" fontId="31" fillId="2" borderId="71" xfId="1" applyNumberFormat="1" applyFont="1" applyFill="1" applyBorder="1" applyAlignment="1"/>
    <xf numFmtId="164" fontId="49" fillId="3" borderId="29" xfId="1" applyNumberFormat="1" applyFont="1" applyFill="1" applyBorder="1" applyAlignment="1">
      <alignment horizontal="right"/>
    </xf>
    <xf numFmtId="4" fontId="80" fillId="13" borderId="29" xfId="1" applyNumberFormat="1" applyFont="1" applyFill="1" applyBorder="1" applyAlignment="1">
      <alignment horizontal="right"/>
    </xf>
    <xf numFmtId="4" fontId="49" fillId="13" borderId="29" xfId="1" applyNumberFormat="1" applyFont="1" applyFill="1" applyBorder="1" applyAlignment="1">
      <alignment horizontal="right"/>
    </xf>
    <xf numFmtId="4" fontId="80" fillId="13" borderId="32" xfId="1" applyNumberFormat="1" applyFont="1" applyFill="1" applyBorder="1" applyAlignment="1">
      <alignment horizontal="right"/>
    </xf>
    <xf numFmtId="44" fontId="21" fillId="3" borderId="45" xfId="1" applyFont="1" applyFill="1" applyBorder="1" applyAlignment="1">
      <alignment horizontal="right"/>
    </xf>
    <xf numFmtId="164" fontId="31" fillId="3" borderId="28" xfId="1" applyNumberFormat="1" applyFont="1" applyFill="1" applyBorder="1" applyAlignment="1">
      <alignment horizontal="right"/>
    </xf>
    <xf numFmtId="164" fontId="31" fillId="0" borderId="29" xfId="1" applyNumberFormat="1" applyFont="1" applyFill="1" applyBorder="1" applyAlignment="1">
      <alignment horizontal="right"/>
    </xf>
    <xf numFmtId="164" fontId="31" fillId="3" borderId="28" xfId="1" applyNumberFormat="1" applyFont="1" applyFill="1" applyBorder="1"/>
    <xf numFmtId="164" fontId="31" fillId="0" borderId="28" xfId="1" applyNumberFormat="1" applyFont="1" applyFill="1" applyBorder="1" applyAlignment="1">
      <alignment horizontal="right"/>
    </xf>
    <xf numFmtId="164" fontId="31" fillId="13" borderId="32" xfId="1" applyNumberFormat="1" applyFont="1" applyFill="1" applyBorder="1" applyAlignment="1">
      <alignment horizontal="right"/>
    </xf>
    <xf numFmtId="164" fontId="31" fillId="3" borderId="6" xfId="1" applyNumberFormat="1" applyFont="1" applyFill="1" applyBorder="1" applyAlignment="1">
      <alignment horizontal="right"/>
    </xf>
    <xf numFmtId="44" fontId="31" fillId="0" borderId="25" xfId="1" applyNumberFormat="1" applyFont="1" applyFill="1" applyBorder="1" applyAlignment="1">
      <alignment horizontal="right"/>
    </xf>
    <xf numFmtId="44" fontId="31" fillId="16" borderId="25" xfId="1" applyNumberFormat="1" applyFont="1" applyFill="1" applyBorder="1"/>
    <xf numFmtId="3" fontId="31" fillId="2" borderId="57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0" fontId="14" fillId="0" borderId="4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4" fontId="21" fillId="3" borderId="28" xfId="1" applyFont="1" applyFill="1" applyBorder="1" applyAlignment="1">
      <alignment horizontal="right"/>
    </xf>
    <xf numFmtId="0" fontId="19" fillId="0" borderId="97" xfId="0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6" xfId="1" applyNumberFormat="1" applyFont="1" applyFill="1" applyBorder="1"/>
    <xf numFmtId="4" fontId="19" fillId="0" borderId="6" xfId="1" applyNumberFormat="1" applyFont="1" applyFill="1" applyBorder="1" applyAlignment="1">
      <alignment horizontal="right"/>
    </xf>
    <xf numFmtId="4" fontId="31" fillId="0" borderId="84" xfId="1" applyNumberFormat="1" applyFont="1" applyFill="1" applyBorder="1" applyAlignment="1">
      <alignment horizontal="right"/>
    </xf>
    <xf numFmtId="4" fontId="19" fillId="2" borderId="4" xfId="1" applyNumberFormat="1" applyFont="1" applyFill="1" applyBorder="1"/>
    <xf numFmtId="4" fontId="0" fillId="0" borderId="0" xfId="0" applyNumberFormat="1" applyAlignment="1">
      <alignment horizontal="right"/>
    </xf>
    <xf numFmtId="49" fontId="8" fillId="7" borderId="24" xfId="0" applyNumberFormat="1" applyFont="1" applyFill="1" applyBorder="1" applyAlignment="1">
      <alignment horizontal="center" vertical="center" wrapText="1"/>
    </xf>
    <xf numFmtId="49" fontId="8" fillId="7" borderId="106" xfId="0" applyNumberFormat="1" applyFont="1" applyFill="1" applyBorder="1" applyAlignment="1">
      <alignment horizontal="center" vertical="center" wrapText="1"/>
    </xf>
    <xf numFmtId="44" fontId="21" fillId="4" borderId="34" xfId="1" applyFont="1" applyFill="1" applyBorder="1" applyAlignment="1"/>
    <xf numFmtId="44" fontId="58" fillId="5" borderId="110" xfId="1" applyFont="1" applyFill="1" applyBorder="1" applyAlignment="1"/>
    <xf numFmtId="44" fontId="59" fillId="2" borderId="46" xfId="1" applyFont="1" applyFill="1" applyBorder="1" applyAlignment="1"/>
    <xf numFmtId="44" fontId="20" fillId="2" borderId="27" xfId="1" applyFont="1" applyFill="1" applyBorder="1" applyAlignment="1"/>
    <xf numFmtId="44" fontId="21" fillId="5" borderId="27" xfId="1" applyFont="1" applyFill="1" applyBorder="1" applyAlignment="1"/>
    <xf numFmtId="44" fontId="20" fillId="2" borderId="24" xfId="1" applyFont="1" applyFill="1" applyBorder="1" applyAlignment="1"/>
    <xf numFmtId="44" fontId="20" fillId="3" borderId="27" xfId="1" applyFont="1" applyFill="1" applyBorder="1" applyAlignment="1"/>
    <xf numFmtId="44" fontId="20" fillId="2" borderId="46" xfId="1" applyFont="1" applyFill="1" applyBorder="1" applyAlignment="1"/>
    <xf numFmtId="44" fontId="20" fillId="2" borderId="31" xfId="1" applyFont="1" applyFill="1" applyBorder="1" applyAlignment="1"/>
    <xf numFmtId="0" fontId="2" fillId="6" borderId="4" xfId="0" applyFont="1" applyFill="1" applyBorder="1" applyAlignment="1"/>
    <xf numFmtId="44" fontId="21" fillId="4" borderId="4" xfId="1" applyFont="1" applyFill="1" applyBorder="1" applyAlignment="1"/>
    <xf numFmtId="44" fontId="20" fillId="0" borderId="4" xfId="1" applyFont="1" applyFill="1" applyBorder="1" applyAlignment="1">
      <alignment horizontal="right"/>
    </xf>
    <xf numFmtId="44" fontId="20" fillId="0" borderId="4" xfId="1" applyFont="1" applyFill="1" applyBorder="1"/>
    <xf numFmtId="44" fontId="20" fillId="2" borderId="4" xfId="1" applyFont="1" applyFill="1" applyBorder="1" applyAlignment="1">
      <alignment horizontal="right"/>
    </xf>
    <xf numFmtId="0" fontId="2" fillId="6" borderId="14" xfId="0" applyFont="1" applyFill="1" applyBorder="1" applyAlignment="1"/>
    <xf numFmtId="0" fontId="2" fillId="6" borderId="25" xfId="0" applyFont="1" applyFill="1" applyBorder="1" applyAlignment="1"/>
    <xf numFmtId="44" fontId="21" fillId="4" borderId="14" xfId="1" applyFont="1" applyFill="1" applyBorder="1" applyAlignment="1"/>
    <xf numFmtId="44" fontId="21" fillId="4" borderId="25" xfId="1" applyFont="1" applyFill="1" applyBorder="1" applyAlignment="1"/>
    <xf numFmtId="44" fontId="21" fillId="5" borderId="14" xfId="1" applyFont="1" applyFill="1" applyBorder="1" applyAlignment="1"/>
    <xf numFmtId="44" fontId="21" fillId="5" borderId="25" xfId="1" applyFont="1" applyFill="1" applyBorder="1" applyAlignment="1"/>
    <xf numFmtId="44" fontId="21" fillId="3" borderId="25" xfId="1" applyFont="1" applyFill="1" applyBorder="1" applyAlignment="1">
      <alignment horizontal="right"/>
    </xf>
    <xf numFmtId="44" fontId="21" fillId="0" borderId="25" xfId="1" applyFont="1" applyFill="1" applyBorder="1" applyAlignment="1">
      <alignment horizontal="right"/>
    </xf>
    <xf numFmtId="44" fontId="21" fillId="3" borderId="25" xfId="1" applyFont="1" applyFill="1" applyBorder="1"/>
    <xf numFmtId="44" fontId="20" fillId="2" borderId="14" xfId="1" applyFont="1" applyFill="1" applyBorder="1" applyAlignment="1">
      <alignment horizontal="right"/>
    </xf>
    <xf numFmtId="44" fontId="21" fillId="0" borderId="67" xfId="1" applyFont="1" applyFill="1" applyBorder="1" applyAlignment="1">
      <alignment horizontal="right"/>
    </xf>
    <xf numFmtId="0" fontId="19" fillId="6" borderId="7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/>
    </xf>
    <xf numFmtId="49" fontId="31" fillId="6" borderId="43" xfId="0" applyNumberFormat="1" applyFont="1" applyFill="1" applyBorder="1" applyAlignment="1">
      <alignment horizontal="center"/>
    </xf>
    <xf numFmtId="49" fontId="19" fillId="6" borderId="43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8" fillId="6" borderId="43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13" borderId="27" xfId="0" applyFont="1" applyFill="1" applyBorder="1" applyAlignment="1">
      <alignment horizontal="left"/>
    </xf>
    <xf numFmtId="0" fontId="19" fillId="0" borderId="25" xfId="0" applyFont="1" applyFill="1" applyBorder="1"/>
    <xf numFmtId="0" fontId="19" fillId="0" borderId="67" xfId="0" applyFont="1" applyFill="1" applyBorder="1"/>
    <xf numFmtId="4" fontId="31" fillId="4" borderId="36" xfId="0" applyNumberFormat="1" applyFont="1" applyFill="1" applyBorder="1" applyAlignment="1"/>
    <xf numFmtId="4" fontId="19" fillId="3" borderId="28" xfId="1" applyNumberFormat="1" applyFont="1" applyFill="1" applyBorder="1" applyAlignment="1">
      <alignment horizontal="right"/>
    </xf>
    <xf numFmtId="4" fontId="19" fillId="2" borderId="14" xfId="1" applyNumberFormat="1" applyFont="1" applyFill="1" applyBorder="1"/>
    <xf numFmtId="4" fontId="19" fillId="2" borderId="25" xfId="1" applyNumberFormat="1" applyFont="1" applyFill="1" applyBorder="1"/>
    <xf numFmtId="4" fontId="19" fillId="2" borderId="23" xfId="1" applyNumberFormat="1" applyFont="1" applyFill="1" applyBorder="1"/>
    <xf numFmtId="4" fontId="19" fillId="2" borderId="67" xfId="1" applyNumberFormat="1" applyFont="1" applyFill="1" applyBorder="1"/>
    <xf numFmtId="4" fontId="31" fillId="4" borderId="57" xfId="0" applyNumberFormat="1" applyFont="1" applyFill="1" applyBorder="1" applyAlignment="1"/>
    <xf numFmtId="4" fontId="31" fillId="3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31" fillId="0" borderId="84" xfId="0" applyNumberFormat="1" applyFont="1" applyFill="1" applyBorder="1" applyAlignment="1">
      <alignment horizontal="right"/>
    </xf>
    <xf numFmtId="4" fontId="31" fillId="0" borderId="66" xfId="0" applyNumberFormat="1" applyFont="1" applyBorder="1"/>
    <xf numFmtId="4" fontId="31" fillId="4" borderId="29" xfId="0" applyNumberFormat="1" applyFont="1" applyFill="1" applyBorder="1" applyAlignment="1"/>
    <xf numFmtId="4" fontId="31" fillId="3" borderId="29" xfId="0" applyNumberFormat="1" applyFont="1" applyFill="1" applyBorder="1" applyAlignment="1">
      <alignment horizontal="right"/>
    </xf>
    <xf numFmtId="4" fontId="19" fillId="0" borderId="32" xfId="0" applyNumberFormat="1" applyFont="1" applyBorder="1"/>
    <xf numFmtId="0" fontId="19" fillId="0" borderId="2" xfId="0" applyFont="1" applyFill="1" applyBorder="1"/>
    <xf numFmtId="44" fontId="19" fillId="3" borderId="25" xfId="1" applyNumberFormat="1" applyFont="1" applyFill="1" applyBorder="1" applyAlignment="1">
      <alignment horizontal="right"/>
    </xf>
    <xf numFmtId="44" fontId="19" fillId="16" borderId="25" xfId="1" applyNumberFormat="1" applyFont="1" applyFill="1" applyBorder="1" applyAlignment="1">
      <alignment horizontal="right"/>
    </xf>
    <xf numFmtId="44" fontId="31" fillId="13" borderId="67" xfId="1" applyNumberFormat="1" applyFont="1" applyFill="1" applyBorder="1" applyAlignment="1">
      <alignment horizontal="right"/>
    </xf>
    <xf numFmtId="164" fontId="31" fillId="10" borderId="9" xfId="1" applyNumberFormat="1" applyFont="1" applyFill="1" applyBorder="1" applyAlignment="1">
      <alignment horizontal="right" vertical="center"/>
    </xf>
    <xf numFmtId="164" fontId="31" fillId="4" borderId="16" xfId="1" applyNumberFormat="1" applyFont="1" applyFill="1" applyBorder="1" applyAlignment="1"/>
    <xf numFmtId="164" fontId="31" fillId="8" borderId="16" xfId="1" applyNumberFormat="1" applyFont="1" applyFill="1" applyBorder="1" applyAlignment="1"/>
    <xf numFmtId="164" fontId="19" fillId="3" borderId="16" xfId="1" applyNumberFormat="1" applyFont="1" applyFill="1" applyBorder="1" applyAlignment="1">
      <alignment horizontal="right"/>
    </xf>
    <xf numFmtId="164" fontId="19" fillId="16" borderId="16" xfId="1" applyNumberFormat="1" applyFont="1" applyFill="1" applyBorder="1" applyAlignment="1">
      <alignment horizontal="right"/>
    </xf>
    <xf numFmtId="164" fontId="19" fillId="0" borderId="16" xfId="1" applyNumberFormat="1" applyFont="1" applyFill="1" applyBorder="1" applyAlignment="1">
      <alignment horizontal="right"/>
    </xf>
    <xf numFmtId="44" fontId="19" fillId="16" borderId="16" xfId="1" applyNumberFormat="1" applyFont="1" applyFill="1" applyBorder="1"/>
    <xf numFmtId="164" fontId="19" fillId="13" borderId="70" xfId="1" applyNumberFormat="1" applyFont="1" applyFill="1" applyBorder="1" applyAlignment="1">
      <alignment horizontal="right"/>
    </xf>
    <xf numFmtId="164" fontId="31" fillId="10" borderId="3" xfId="1" applyNumberFormat="1" applyFont="1" applyFill="1" applyBorder="1" applyAlignment="1">
      <alignment horizontal="right" vertical="center"/>
    </xf>
    <xf numFmtId="164" fontId="31" fillId="4" borderId="14" xfId="1" applyNumberFormat="1" applyFont="1" applyFill="1" applyBorder="1" applyAlignment="1"/>
    <xf numFmtId="164" fontId="31" fillId="8" borderId="14" xfId="1" applyNumberFormat="1" applyFont="1" applyFill="1" applyBorder="1" applyAlignment="1"/>
    <xf numFmtId="164" fontId="19" fillId="16" borderId="14" xfId="1" applyNumberFormat="1" applyFont="1" applyFill="1" applyBorder="1" applyAlignment="1">
      <alignment horizontal="right"/>
    </xf>
    <xf numFmtId="164" fontId="19" fillId="0" borderId="14" xfId="1" applyNumberFormat="1" applyFont="1" applyFill="1" applyBorder="1"/>
    <xf numFmtId="44" fontId="19" fillId="16" borderId="14" xfId="1" applyNumberFormat="1" applyFont="1" applyFill="1" applyBorder="1"/>
    <xf numFmtId="164" fontId="19" fillId="13" borderId="23" xfId="1" applyNumberFormat="1" applyFont="1" applyFill="1" applyBorder="1"/>
    <xf numFmtId="3" fontId="5" fillId="5" borderId="71" xfId="1" applyNumberFormat="1" applyFont="1" applyFill="1" applyBorder="1" applyAlignment="1">
      <alignment horizontal="right"/>
    </xf>
    <xf numFmtId="3" fontId="12" fillId="0" borderId="71" xfId="1" applyNumberFormat="1" applyFont="1" applyFill="1" applyBorder="1" applyAlignment="1">
      <alignment horizontal="right"/>
    </xf>
    <xf numFmtId="3" fontId="7" fillId="16" borderId="71" xfId="1" applyNumberFormat="1" applyFont="1" applyFill="1" applyBorder="1" applyAlignment="1">
      <alignment horizontal="right"/>
    </xf>
    <xf numFmtId="3" fontId="7" fillId="2" borderId="71" xfId="1" applyNumberFormat="1" applyFont="1" applyFill="1" applyBorder="1" applyAlignment="1">
      <alignment horizontal="right"/>
    </xf>
    <xf numFmtId="3" fontId="14" fillId="2" borderId="71" xfId="1" applyNumberFormat="1" applyFont="1" applyFill="1" applyBorder="1" applyAlignment="1">
      <alignment horizontal="right"/>
    </xf>
    <xf numFmtId="3" fontId="7" fillId="3" borderId="71" xfId="1" applyNumberFormat="1" applyFont="1" applyFill="1" applyBorder="1" applyAlignment="1">
      <alignment horizontal="right"/>
    </xf>
    <xf numFmtId="3" fontId="7" fillId="0" borderId="71" xfId="1" applyNumberFormat="1" applyFont="1" applyFill="1" applyBorder="1" applyAlignment="1">
      <alignment horizontal="right"/>
    </xf>
    <xf numFmtId="3" fontId="14" fillId="0" borderId="71" xfId="1" applyNumberFormat="1" applyFont="1" applyFill="1" applyBorder="1" applyAlignment="1">
      <alignment horizontal="right"/>
    </xf>
    <xf numFmtId="3" fontId="7" fillId="0" borderId="71" xfId="1" applyNumberFormat="1" applyFont="1" applyBorder="1" applyAlignment="1">
      <alignment horizontal="right"/>
    </xf>
    <xf numFmtId="3" fontId="14" fillId="0" borderId="71" xfId="1" applyNumberFormat="1" applyFont="1" applyBorder="1" applyAlignment="1">
      <alignment horizontal="right"/>
    </xf>
    <xf numFmtId="3" fontId="79" fillId="0" borderId="71" xfId="1" applyNumberFormat="1" applyFont="1" applyFill="1" applyBorder="1" applyAlignment="1">
      <alignment horizontal="right"/>
    </xf>
    <xf numFmtId="3" fontId="35" fillId="0" borderId="71" xfId="1" applyNumberFormat="1" applyFont="1" applyFill="1" applyBorder="1" applyAlignment="1">
      <alignment horizontal="right"/>
    </xf>
    <xf numFmtId="3" fontId="7" fillId="0" borderId="29" xfId="1" applyNumberFormat="1" applyFont="1" applyBorder="1" applyAlignment="1">
      <alignment horizontal="right"/>
    </xf>
    <xf numFmtId="3" fontId="14" fillId="0" borderId="29" xfId="1" applyNumberFormat="1" applyFont="1" applyBorder="1" applyAlignment="1">
      <alignment horizontal="right"/>
    </xf>
    <xf numFmtId="3" fontId="7" fillId="12" borderId="71" xfId="1" applyNumberFormat="1" applyFont="1" applyFill="1" applyBorder="1" applyAlignment="1">
      <alignment horizontal="right"/>
    </xf>
    <xf numFmtId="3" fontId="7" fillId="13" borderId="71" xfId="1" applyNumberFormat="1" applyFont="1" applyFill="1" applyBorder="1" applyAlignment="1">
      <alignment horizontal="right"/>
    </xf>
    <xf numFmtId="3" fontId="14" fillId="13" borderId="71" xfId="1" applyNumberFormat="1" applyFont="1" applyFill="1" applyBorder="1" applyAlignment="1">
      <alignment horizontal="right"/>
    </xf>
    <xf numFmtId="3" fontId="79" fillId="13" borderId="71" xfId="1" applyNumberFormat="1" applyFont="1" applyFill="1" applyBorder="1" applyAlignment="1">
      <alignment horizontal="right"/>
    </xf>
    <xf numFmtId="3" fontId="35" fillId="13" borderId="71" xfId="1" applyNumberFormat="1" applyFont="1" applyFill="1" applyBorder="1" applyAlignment="1">
      <alignment horizontal="right"/>
    </xf>
    <xf numFmtId="3" fontId="7" fillId="2" borderId="29" xfId="1" applyNumberFormat="1" applyFont="1" applyFill="1" applyBorder="1" applyAlignment="1">
      <alignment horizontal="right"/>
    </xf>
    <xf numFmtId="3" fontId="15" fillId="2" borderId="29" xfId="1" applyNumberFormat="1" applyFont="1" applyFill="1" applyBorder="1" applyAlignment="1">
      <alignment horizontal="right"/>
    </xf>
    <xf numFmtId="3" fontId="7" fillId="5" borderId="71" xfId="1" applyNumberFormat="1" applyFont="1" applyFill="1" applyBorder="1" applyAlignment="1">
      <alignment horizontal="right"/>
    </xf>
    <xf numFmtId="3" fontId="12" fillId="2" borderId="71" xfId="1" applyNumberFormat="1" applyFont="1" applyFill="1" applyBorder="1" applyAlignment="1">
      <alignment horizontal="right"/>
    </xf>
    <xf numFmtId="3" fontId="15" fillId="2" borderId="71" xfId="1" applyNumberFormat="1" applyFont="1" applyFill="1" applyBorder="1" applyAlignment="1">
      <alignment horizontal="right"/>
    </xf>
    <xf numFmtId="3" fontId="15" fillId="13" borderId="71" xfId="1" applyNumberFormat="1" applyFont="1" applyFill="1" applyBorder="1" applyAlignment="1">
      <alignment horizontal="right"/>
    </xf>
    <xf numFmtId="3" fontId="7" fillId="4" borderId="62" xfId="1" applyNumberFormat="1" applyFont="1" applyFill="1" applyBorder="1" applyAlignment="1"/>
    <xf numFmtId="0" fontId="14" fillId="0" borderId="5" xfId="0" applyFont="1" applyBorder="1" applyAlignment="1">
      <alignment horizontal="right"/>
    </xf>
    <xf numFmtId="0" fontId="4" fillId="6" borderId="38" xfId="0" applyFont="1" applyFill="1" applyBorder="1"/>
    <xf numFmtId="49" fontId="4" fillId="6" borderId="11" xfId="0" applyNumberFormat="1" applyFont="1" applyFill="1" applyBorder="1" applyAlignment="1">
      <alignment horizontal="center"/>
    </xf>
    <xf numFmtId="49" fontId="4" fillId="6" borderId="45" xfId="0" applyNumberFormat="1" applyFont="1" applyFill="1" applyBorder="1" applyAlignment="1">
      <alignment horizontal="center"/>
    </xf>
    <xf numFmtId="0" fontId="4" fillId="6" borderId="3" xfId="0" applyFont="1" applyFill="1" applyBorder="1"/>
    <xf numFmtId="49" fontId="4" fillId="6" borderId="8" xfId="0" applyNumberFormat="1" applyFont="1" applyFill="1" applyBorder="1" applyAlignment="1">
      <alignment horizontal="center"/>
    </xf>
    <xf numFmtId="49" fontId="4" fillId="6" borderId="5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6" fontId="31" fillId="13" borderId="54" xfId="1" applyNumberFormat="1" applyFont="1" applyFill="1" applyBorder="1" applyAlignment="1">
      <alignment horizontal="right"/>
    </xf>
    <xf numFmtId="6" fontId="31" fillId="13" borderId="44" xfId="1" applyNumberFormat="1" applyFont="1" applyFill="1" applyBorder="1" applyAlignment="1">
      <alignment horizontal="right"/>
    </xf>
    <xf numFmtId="6" fontId="31" fillId="13" borderId="27" xfId="1" applyNumberFormat="1" applyFont="1" applyFill="1" applyBorder="1" applyAlignment="1">
      <alignment horizontal="right"/>
    </xf>
    <xf numFmtId="6" fontId="31" fillId="13" borderId="31" xfId="1" applyNumberFormat="1" applyFont="1" applyFill="1" applyBorder="1" applyAlignment="1">
      <alignment horizontal="right"/>
    </xf>
    <xf numFmtId="6" fontId="31" fillId="13" borderId="107" xfId="1" applyNumberFormat="1" applyFont="1" applyFill="1" applyBorder="1" applyAlignment="1">
      <alignment horizontal="right"/>
    </xf>
    <xf numFmtId="3" fontId="19" fillId="0" borderId="3" xfId="0" applyNumberFormat="1" applyFont="1" applyBorder="1" applyAlignment="1"/>
    <xf numFmtId="3" fontId="19" fillId="0" borderId="14" xfId="0" applyNumberFormat="1" applyFont="1" applyBorder="1" applyAlignment="1"/>
    <xf numFmtId="3" fontId="19" fillId="0" borderId="14" xfId="0" applyNumberFormat="1" applyFont="1" applyFill="1" applyBorder="1" applyAlignment="1"/>
    <xf numFmtId="0" fontId="40" fillId="6" borderId="16" xfId="0" applyFont="1" applyFill="1" applyBorder="1" applyAlignment="1">
      <alignment horizontal="center"/>
    </xf>
    <xf numFmtId="0" fontId="40" fillId="6" borderId="11" xfId="0" applyFont="1" applyFill="1" applyBorder="1" applyAlignment="1">
      <alignment horizontal="center"/>
    </xf>
    <xf numFmtId="0" fontId="40" fillId="6" borderId="1" xfId="0" applyFont="1" applyFill="1" applyBorder="1" applyAlignment="1">
      <alignment horizontal="center"/>
    </xf>
    <xf numFmtId="0" fontId="40" fillId="6" borderId="39" xfId="0" applyFont="1" applyFill="1" applyBorder="1" applyAlignment="1">
      <alignment horizontal="center"/>
    </xf>
    <xf numFmtId="0" fontId="40" fillId="18" borderId="0" xfId="0" applyFont="1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49" fontId="21" fillId="6" borderId="43" xfId="0" applyNumberFormat="1" applyFont="1" applyFill="1" applyBorder="1" applyAlignment="1">
      <alignment horizontal="center"/>
    </xf>
    <xf numFmtId="49" fontId="2" fillId="6" borderId="43" xfId="0" applyNumberFormat="1" applyFont="1" applyFill="1" applyBorder="1" applyAlignment="1">
      <alignment horizontal="center"/>
    </xf>
    <xf numFmtId="0" fontId="2" fillId="6" borderId="44" xfId="0" applyFont="1" applyFill="1" applyBorder="1"/>
    <xf numFmtId="0" fontId="2" fillId="6" borderId="24" xfId="0" applyFont="1" applyFill="1" applyBorder="1"/>
    <xf numFmtId="0" fontId="2" fillId="6" borderId="41" xfId="0" applyFont="1" applyFill="1" applyBorder="1"/>
    <xf numFmtId="0" fontId="8" fillId="4" borderId="34" xfId="0" applyFont="1" applyFill="1" applyBorder="1" applyAlignment="1"/>
    <xf numFmtId="0" fontId="2" fillId="5" borderId="27" xfId="0" applyFont="1" applyFill="1" applyBorder="1" applyAlignment="1"/>
    <xf numFmtId="0" fontId="8" fillId="3" borderId="25" xfId="0" applyFont="1" applyFill="1" applyBorder="1"/>
    <xf numFmtId="0" fontId="2" fillId="0" borderId="26" xfId="0" applyFont="1" applyFill="1" applyBorder="1"/>
    <xf numFmtId="0" fontId="21" fillId="5" borderId="27" xfId="0" applyFont="1" applyFill="1" applyBorder="1" applyAlignment="1"/>
    <xf numFmtId="0" fontId="2" fillId="2" borderId="46" xfId="0" applyFont="1" applyFill="1" applyBorder="1"/>
    <xf numFmtId="0" fontId="2" fillId="0" borderId="31" xfId="0" applyFont="1" applyFill="1" applyBorder="1"/>
    <xf numFmtId="3" fontId="3" fillId="2" borderId="3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50" fillId="5" borderId="4" xfId="0" applyNumberFormat="1" applyFont="1" applyFill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50" fillId="0" borderId="4" xfId="0" applyNumberFormat="1" applyFont="1" applyBorder="1" applyAlignment="1">
      <alignment horizontal="center"/>
    </xf>
    <xf numFmtId="3" fontId="50" fillId="14" borderId="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50" fillId="6" borderId="43" xfId="0" applyNumberFormat="1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49" fontId="8" fillId="6" borderId="22" xfId="0" applyNumberFormat="1" applyFont="1" applyFill="1" applyBorder="1" applyAlignment="1">
      <alignment horizontal="center"/>
    </xf>
    <xf numFmtId="165" fontId="31" fillId="13" borderId="26" xfId="1" applyNumberFormat="1" applyFont="1" applyFill="1" applyBorder="1" applyAlignment="1"/>
    <xf numFmtId="0" fontId="19" fillId="2" borderId="60" xfId="0" applyFont="1" applyFill="1" applyBorder="1"/>
    <xf numFmtId="0" fontId="3" fillId="0" borderId="14" xfId="0" applyFont="1" applyBorder="1" applyAlignment="1"/>
    <xf numFmtId="0" fontId="3" fillId="0" borderId="14" xfId="0" applyFont="1" applyFill="1" applyBorder="1" applyAlignment="1"/>
    <xf numFmtId="0" fontId="19" fillId="4" borderId="67" xfId="0" applyFont="1" applyFill="1" applyBorder="1"/>
    <xf numFmtId="0" fontId="31" fillId="13" borderId="19" xfId="0" applyFont="1" applyFill="1" applyBorder="1" applyAlignment="1">
      <alignment horizontal="center"/>
    </xf>
    <xf numFmtId="0" fontId="31" fillId="13" borderId="14" xfId="0" applyFont="1" applyFill="1" applyBorder="1" applyAlignment="1">
      <alignment horizontal="center"/>
    </xf>
    <xf numFmtId="0" fontId="45" fillId="13" borderId="38" xfId="0" applyFont="1" applyFill="1" applyBorder="1" applyAlignment="1">
      <alignment horizontal="center"/>
    </xf>
    <xf numFmtId="0" fontId="45" fillId="13" borderId="23" xfId="0" applyFont="1" applyFill="1" applyBorder="1" applyAlignment="1">
      <alignment horizontal="center"/>
    </xf>
    <xf numFmtId="0" fontId="45" fillId="13" borderId="2" xfId="0" applyFont="1" applyFill="1" applyBorder="1" applyAlignment="1">
      <alignment horizontal="center"/>
    </xf>
    <xf numFmtId="0" fontId="31" fillId="13" borderId="72" xfId="0" applyFont="1" applyFill="1" applyBorder="1" applyAlignment="1">
      <alignment horizontal="center"/>
    </xf>
    <xf numFmtId="0" fontId="31" fillId="13" borderId="73" xfId="0" applyFont="1" applyFill="1" applyBorder="1" applyAlignment="1">
      <alignment horizontal="center"/>
    </xf>
    <xf numFmtId="49" fontId="70" fillId="6" borderId="53" xfId="0" applyNumberFormat="1" applyFont="1" applyFill="1" applyBorder="1" applyAlignment="1">
      <alignment horizontal="center" vertical="center"/>
    </xf>
    <xf numFmtId="49" fontId="71" fillId="6" borderId="43" xfId="0" applyNumberFormat="1" applyFont="1" applyFill="1" applyBorder="1" applyAlignment="1">
      <alignment horizontal="center" vertical="center"/>
    </xf>
    <xf numFmtId="49" fontId="71" fillId="6" borderId="55" xfId="0" applyNumberFormat="1" applyFont="1" applyFill="1" applyBorder="1" applyAlignment="1">
      <alignment horizontal="center" vertical="center"/>
    </xf>
    <xf numFmtId="49" fontId="71" fillId="6" borderId="85" xfId="0" applyNumberFormat="1" applyFont="1" applyFill="1" applyBorder="1" applyAlignment="1">
      <alignment horizontal="center" vertical="center"/>
    </xf>
    <xf numFmtId="49" fontId="71" fillId="6" borderId="9" xfId="0" applyNumberFormat="1" applyFont="1" applyFill="1" applyBorder="1" applyAlignment="1">
      <alignment horizontal="center" vertical="center"/>
    </xf>
    <xf numFmtId="49" fontId="71" fillId="6" borderId="26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70" fillId="6" borderId="61" xfId="0" applyNumberFormat="1" applyFont="1" applyFill="1" applyBorder="1" applyAlignment="1">
      <alignment horizontal="center" vertical="center" wrapText="1"/>
    </xf>
    <xf numFmtId="3" fontId="70" fillId="6" borderId="49" xfId="0" applyNumberFormat="1" applyFont="1" applyFill="1" applyBorder="1" applyAlignment="1">
      <alignment horizontal="center" vertical="center" wrapText="1"/>
    </xf>
    <xf numFmtId="3" fontId="70" fillId="6" borderId="58" xfId="0" applyNumberFormat="1" applyFont="1" applyFill="1" applyBorder="1" applyAlignment="1">
      <alignment horizontal="center" vertical="center" wrapText="1"/>
    </xf>
    <xf numFmtId="4" fontId="70" fillId="7" borderId="61" xfId="0" applyNumberFormat="1" applyFont="1" applyFill="1" applyBorder="1" applyAlignment="1">
      <alignment horizontal="center" vertical="center" wrapText="1"/>
    </xf>
    <xf numFmtId="4" fontId="70" fillId="7" borderId="49" xfId="0" applyNumberFormat="1" applyFont="1" applyFill="1" applyBorder="1" applyAlignment="1">
      <alignment horizontal="center" vertical="center" wrapText="1"/>
    </xf>
    <xf numFmtId="4" fontId="70" fillId="7" borderId="58" xfId="0" applyNumberFormat="1" applyFont="1" applyFill="1" applyBorder="1" applyAlignment="1">
      <alignment horizontal="center" vertical="center" wrapText="1"/>
    </xf>
    <xf numFmtId="3" fontId="70" fillId="7" borderId="61" xfId="0" applyNumberFormat="1" applyFont="1" applyFill="1" applyBorder="1" applyAlignment="1">
      <alignment horizontal="center" vertical="center" wrapText="1"/>
    </xf>
    <xf numFmtId="3" fontId="70" fillId="7" borderId="49" xfId="0" applyNumberFormat="1" applyFont="1" applyFill="1" applyBorder="1" applyAlignment="1">
      <alignment horizontal="center" vertical="center" wrapText="1"/>
    </xf>
    <xf numFmtId="3" fontId="70" fillId="7" borderId="58" xfId="0" applyNumberFormat="1" applyFont="1" applyFill="1" applyBorder="1" applyAlignment="1">
      <alignment horizontal="center" vertical="center" wrapText="1"/>
    </xf>
    <xf numFmtId="49" fontId="31" fillId="6" borderId="53" xfId="0" applyNumberFormat="1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8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3" fontId="10" fillId="6" borderId="61" xfId="0" applyNumberFormat="1" applyFont="1" applyFill="1" applyBorder="1" applyAlignment="1">
      <alignment horizontal="center" vertical="center" wrapText="1"/>
    </xf>
    <xf numFmtId="3" fontId="10" fillId="6" borderId="49" xfId="0" applyNumberFormat="1" applyFont="1" applyFill="1" applyBorder="1" applyAlignment="1">
      <alignment horizontal="center" vertical="center" wrapText="1"/>
    </xf>
    <xf numFmtId="3" fontId="10" fillId="6" borderId="58" xfId="0" applyNumberFormat="1" applyFont="1" applyFill="1" applyBorder="1" applyAlignment="1">
      <alignment horizontal="center" vertical="center" wrapText="1"/>
    </xf>
    <xf numFmtId="3" fontId="10" fillId="7" borderId="61" xfId="0" applyNumberFormat="1" applyFont="1" applyFill="1" applyBorder="1" applyAlignment="1">
      <alignment horizontal="center" vertical="center" wrapText="1"/>
    </xf>
    <xf numFmtId="3" fontId="10" fillId="7" borderId="49" xfId="0" applyNumberFormat="1" applyFont="1" applyFill="1" applyBorder="1" applyAlignment="1">
      <alignment horizontal="center" vertical="center" wrapText="1"/>
    </xf>
    <xf numFmtId="3" fontId="10" fillId="7" borderId="58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6" borderId="8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3" fontId="76" fillId="6" borderId="61" xfId="0" applyNumberFormat="1" applyFont="1" applyFill="1" applyBorder="1" applyAlignment="1">
      <alignment horizontal="center" vertical="center" wrapText="1"/>
    </xf>
    <xf numFmtId="3" fontId="76" fillId="6" borderId="49" xfId="0" applyNumberFormat="1" applyFont="1" applyFill="1" applyBorder="1" applyAlignment="1">
      <alignment horizontal="center" vertical="center" wrapText="1"/>
    </xf>
    <xf numFmtId="3" fontId="76" fillId="6" borderId="58" xfId="0" applyNumberFormat="1" applyFont="1" applyFill="1" applyBorder="1" applyAlignment="1">
      <alignment horizontal="center" vertical="center" wrapText="1"/>
    </xf>
    <xf numFmtId="3" fontId="76" fillId="7" borderId="61" xfId="0" applyNumberFormat="1" applyFont="1" applyFill="1" applyBorder="1" applyAlignment="1">
      <alignment horizontal="center" vertical="center" wrapText="1"/>
    </xf>
    <xf numFmtId="3" fontId="76" fillId="7" borderId="49" xfId="0" applyNumberFormat="1" applyFont="1" applyFill="1" applyBorder="1" applyAlignment="1">
      <alignment horizontal="center" vertical="center" wrapText="1"/>
    </xf>
    <xf numFmtId="3" fontId="76" fillId="7" borderId="58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65" fillId="6" borderId="86" xfId="0" applyNumberFormat="1" applyFont="1" applyFill="1" applyBorder="1" applyAlignment="1">
      <alignment horizontal="center"/>
    </xf>
    <xf numFmtId="49" fontId="65" fillId="6" borderId="20" xfId="0" applyNumberFormat="1" applyFont="1" applyFill="1" applyBorder="1" applyAlignment="1">
      <alignment horizontal="center"/>
    </xf>
    <xf numFmtId="49" fontId="65" fillId="6" borderId="44" xfId="0" applyNumberFormat="1" applyFont="1" applyFill="1" applyBorder="1" applyAlignment="1">
      <alignment horizontal="center"/>
    </xf>
    <xf numFmtId="0" fontId="49" fillId="6" borderId="54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49" fillId="6" borderId="27" xfId="0" applyFont="1" applyFill="1" applyBorder="1" applyAlignment="1">
      <alignment horizontal="center"/>
    </xf>
    <xf numFmtId="0" fontId="19" fillId="6" borderId="84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 vertical="center"/>
    </xf>
    <xf numFmtId="165" fontId="21" fillId="5" borderId="6" xfId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>
      <alignment horizontal="center"/>
    </xf>
    <xf numFmtId="165" fontId="21" fillId="5" borderId="65" xfId="1" applyNumberFormat="1" applyFont="1" applyFill="1" applyBorder="1" applyAlignment="1">
      <alignment horizontal="center"/>
    </xf>
    <xf numFmtId="165" fontId="21" fillId="5" borderId="60" xfId="1" applyNumberFormat="1" applyFont="1" applyFill="1" applyBorder="1" applyAlignment="1">
      <alignment horizontal="center"/>
    </xf>
    <xf numFmtId="165" fontId="21" fillId="5" borderId="28" xfId="1" applyNumberFormat="1" applyFont="1" applyFill="1" applyBorder="1" applyAlignment="1">
      <alignment horizontal="center"/>
    </xf>
    <xf numFmtId="165" fontId="21" fillId="5" borderId="71" xfId="1" applyNumberFormat="1" applyFont="1" applyFill="1" applyBorder="1" applyAlignment="1">
      <alignment horizontal="center"/>
    </xf>
    <xf numFmtId="49" fontId="8" fillId="6" borderId="86" xfId="0" applyNumberFormat="1" applyFont="1" applyFill="1" applyBorder="1" applyAlignment="1">
      <alignment horizontal="center"/>
    </xf>
    <xf numFmtId="49" fontId="8" fillId="6" borderId="20" xfId="0" applyNumberFormat="1" applyFont="1" applyFill="1" applyBorder="1" applyAlignment="1">
      <alignment horizontal="center"/>
    </xf>
    <xf numFmtId="0" fontId="3" fillId="6" borderId="84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2" fillId="6" borderId="65" xfId="0" applyFont="1" applyFill="1" applyBorder="1" applyAlignment="1">
      <alignment horizontal="center" vertical="center" wrapText="1"/>
    </xf>
    <xf numFmtId="0" fontId="42" fillId="6" borderId="6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8" fillId="6" borderId="88" xfId="0" applyNumberFormat="1" applyFont="1" applyFill="1" applyBorder="1" applyAlignment="1">
      <alignment horizontal="center"/>
    </xf>
    <xf numFmtId="49" fontId="8" fillId="6" borderId="1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/>
    </xf>
    <xf numFmtId="0" fontId="8" fillId="6" borderId="104" xfId="0" applyFont="1" applyFill="1" applyBorder="1" applyAlignment="1">
      <alignment horizontal="center"/>
    </xf>
    <xf numFmtId="0" fontId="8" fillId="6" borderId="10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53" xfId="0" applyNumberFormat="1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45" fillId="6" borderId="86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45" fillId="6" borderId="44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7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49" fontId="31" fillId="7" borderId="61" xfId="0" applyNumberFormat="1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49" fontId="31" fillId="6" borderId="86" xfId="0" applyNumberFormat="1" applyFont="1" applyFill="1" applyBorder="1" applyAlignment="1">
      <alignment horizontal="center"/>
    </xf>
    <xf numFmtId="49" fontId="31" fillId="6" borderId="20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45" fillId="6" borderId="90" xfId="0" applyFont="1" applyFill="1" applyBorder="1" applyAlignment="1">
      <alignment horizontal="center"/>
    </xf>
    <xf numFmtId="0" fontId="19" fillId="0" borderId="20" xfId="0" applyFont="1" applyBorder="1" applyAlignment="1"/>
    <xf numFmtId="0" fontId="19" fillId="0" borderId="44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7" xfId="0" applyFont="1" applyBorder="1" applyAlignment="1"/>
    <xf numFmtId="0" fontId="19" fillId="7" borderId="49" xfId="0" applyFont="1" applyFill="1" applyBorder="1" applyAlignment="1">
      <alignment horizontal="center"/>
    </xf>
    <xf numFmtId="0" fontId="19" fillId="7" borderId="58" xfId="0" applyFont="1" applyFill="1" applyBorder="1" applyAlignment="1">
      <alignment horizontal="center"/>
    </xf>
    <xf numFmtId="0" fontId="45" fillId="6" borderId="54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7" xfId="0" applyFont="1" applyFill="1" applyBorder="1" applyAlignment="1">
      <alignment horizontal="center"/>
    </xf>
    <xf numFmtId="0" fontId="19" fillId="6" borderId="64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4" fontId="38" fillId="7" borderId="61" xfId="0" applyNumberFormat="1" applyFont="1" applyFill="1" applyBorder="1" applyAlignment="1">
      <alignment horizontal="center" vertical="center" wrapText="1"/>
    </xf>
    <xf numFmtId="4" fontId="2" fillId="7" borderId="49" xfId="0" applyNumberFormat="1" applyFont="1" applyFill="1" applyBorder="1" applyAlignment="1">
      <alignment horizontal="center"/>
    </xf>
    <xf numFmtId="4" fontId="2" fillId="7" borderId="58" xfId="0" applyNumberFormat="1" applyFont="1" applyFill="1" applyBorder="1" applyAlignment="1">
      <alignment horizontal="center"/>
    </xf>
    <xf numFmtId="4" fontId="8" fillId="6" borderId="88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69" fillId="6" borderId="72" xfId="0" applyNumberFormat="1" applyFont="1" applyFill="1" applyBorder="1" applyAlignment="1">
      <alignment horizontal="center"/>
    </xf>
    <xf numFmtId="4" fontId="69" fillId="6" borderId="0" xfId="0" applyNumberFormat="1" applyFont="1" applyFill="1" applyBorder="1" applyAlignment="1">
      <alignment horizontal="center"/>
    </xf>
    <xf numFmtId="4" fontId="69" fillId="6" borderId="24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8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0" xfId="0" applyNumberFormat="1" applyFont="1" applyFill="1" applyBorder="1" applyAlignment="1">
      <alignment horizontal="center" vertical="center"/>
    </xf>
    <xf numFmtId="4" fontId="60" fillId="6" borderId="65" xfId="0" applyNumberFormat="1" applyFont="1" applyFill="1" applyBorder="1" applyAlignment="1">
      <alignment horizontal="center" vertical="center"/>
    </xf>
    <xf numFmtId="4" fontId="60" fillId="6" borderId="68" xfId="0" applyNumberFormat="1" applyFont="1" applyFill="1" applyBorder="1" applyAlignment="1">
      <alignment horizontal="center" vertical="center"/>
    </xf>
    <xf numFmtId="4" fontId="17" fillId="6" borderId="78" xfId="0" applyNumberFormat="1" applyFont="1" applyFill="1" applyBorder="1" applyAlignment="1">
      <alignment horizontal="center" vertical="center"/>
    </xf>
    <xf numFmtId="4" fontId="17" fillId="6" borderId="56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19" fillId="6" borderId="92" xfId="0" applyFont="1" applyFill="1" applyBorder="1" applyAlignment="1">
      <alignment horizontal="center" vertical="center"/>
    </xf>
    <xf numFmtId="0" fontId="19" fillId="6" borderId="89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/>
    </xf>
    <xf numFmtId="0" fontId="19" fillId="0" borderId="45" xfId="0" applyFont="1" applyBorder="1" applyAlignment="1"/>
    <xf numFmtId="0" fontId="19" fillId="0" borderId="46" xfId="0" applyFont="1" applyBorder="1" applyAlignment="1"/>
    <xf numFmtId="0" fontId="31" fillId="6" borderId="59" xfId="0" applyFont="1" applyFill="1" applyBorder="1" applyAlignment="1">
      <alignment horizontal="center" vertical="center"/>
    </xf>
    <xf numFmtId="0" fontId="31" fillId="6" borderId="68" xfId="0" applyFont="1" applyFill="1" applyBorder="1" applyAlignment="1">
      <alignment horizontal="center" vertical="center"/>
    </xf>
    <xf numFmtId="49" fontId="31" fillId="7" borderId="53" xfId="0" applyNumberFormat="1" applyFont="1" applyFill="1" applyBorder="1" applyAlignment="1">
      <alignment horizontal="center" vertical="center" wrapText="1"/>
    </xf>
    <xf numFmtId="0" fontId="19" fillId="7" borderId="72" xfId="0" applyFont="1" applyFill="1" applyBorder="1" applyAlignment="1">
      <alignment horizontal="center"/>
    </xf>
    <xf numFmtId="0" fontId="19" fillId="7" borderId="91" xfId="0" applyFont="1" applyFill="1" applyBorder="1" applyAlignment="1">
      <alignment horizontal="center"/>
    </xf>
    <xf numFmtId="0" fontId="31" fillId="4" borderId="57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0" xfId="0" applyFont="1" applyFill="1" applyBorder="1" applyAlignment="1">
      <alignment horizontal="center"/>
    </xf>
    <xf numFmtId="49" fontId="19" fillId="6" borderId="84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6" xfId="0" applyNumberFormat="1" applyFont="1" applyFill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6" borderId="53" xfId="0" applyNumberFormat="1" applyFont="1" applyFill="1" applyBorder="1" applyAlignment="1">
      <alignment horizontal="center"/>
    </xf>
    <xf numFmtId="49" fontId="31" fillId="6" borderId="43" xfId="0" applyNumberFormat="1" applyFont="1" applyFill="1" applyBorder="1" applyAlignment="1">
      <alignment horizontal="center"/>
    </xf>
    <xf numFmtId="0" fontId="45" fillId="6" borderId="104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 vertical="center"/>
    </xf>
    <xf numFmtId="0" fontId="19" fillId="6" borderId="111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horizontal="center" vertical="center"/>
    </xf>
    <xf numFmtId="4" fontId="19" fillId="0" borderId="72" xfId="1" applyNumberFormat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31" fillId="6" borderId="64" xfId="0" applyFont="1" applyFill="1" applyBorder="1" applyAlignment="1">
      <alignment horizontal="center" vertical="center"/>
    </xf>
    <xf numFmtId="0" fontId="45" fillId="6" borderId="57" xfId="0" applyFont="1" applyFill="1" applyBorder="1" applyAlignment="1">
      <alignment horizontal="center"/>
    </xf>
    <xf numFmtId="0" fontId="19" fillId="0" borderId="9" xfId="0" applyFont="1" applyBorder="1" applyAlignment="1"/>
    <xf numFmtId="0" fontId="19" fillId="0" borderId="26" xfId="0" applyFont="1" applyBorder="1" applyAlignment="1"/>
    <xf numFmtId="0" fontId="19" fillId="0" borderId="7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6" borderId="42" xfId="0" applyFont="1" applyFill="1" applyBorder="1" applyAlignment="1">
      <alignment horizontal="center" vertical="center"/>
    </xf>
    <xf numFmtId="0" fontId="19" fillId="6" borderId="78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38" fillId="7" borderId="61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44" xfId="0" applyFont="1" applyBorder="1" applyAlignment="1"/>
    <xf numFmtId="0" fontId="3" fillId="6" borderId="59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49" fontId="19" fillId="7" borderId="61" xfId="0" applyNumberFormat="1" applyFont="1" applyFill="1" applyBorder="1" applyAlignment="1">
      <alignment horizontal="center" vertical="center" wrapText="1"/>
    </xf>
    <xf numFmtId="49" fontId="19" fillId="6" borderId="53" xfId="0" applyNumberFormat="1" applyFont="1" applyFill="1" applyBorder="1" applyAlignment="1">
      <alignment horizontal="center"/>
    </xf>
    <xf numFmtId="49" fontId="19" fillId="6" borderId="43" xfId="0" applyNumberFormat="1" applyFont="1" applyFill="1" applyBorder="1" applyAlignment="1">
      <alignment horizontal="center"/>
    </xf>
    <xf numFmtId="49" fontId="19" fillId="7" borderId="55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/>
    <xf numFmtId="0" fontId="19" fillId="0" borderId="7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9" fontId="85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49" fontId="31" fillId="3" borderId="61" xfId="0" applyNumberFormat="1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/>
    </xf>
    <xf numFmtId="49" fontId="31" fillId="3" borderId="86" xfId="0" applyNumberFormat="1" applyFont="1" applyFill="1" applyBorder="1" applyAlignment="1">
      <alignment horizontal="center"/>
    </xf>
    <xf numFmtId="49" fontId="31" fillId="3" borderId="20" xfId="0" applyNumberFormat="1" applyFont="1" applyFill="1" applyBorder="1" applyAlignment="1">
      <alignment horizontal="center"/>
    </xf>
    <xf numFmtId="49" fontId="31" fillId="3" borderId="44" xfId="0" applyNumberFormat="1" applyFont="1" applyFill="1" applyBorder="1" applyAlignment="1">
      <alignment horizontal="center"/>
    </xf>
    <xf numFmtId="0" fontId="31" fillId="3" borderId="85" xfId="0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19" fillId="3" borderId="92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49" fontId="19" fillId="6" borderId="87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49" fontId="19" fillId="6" borderId="91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9" fontId="50" fillId="9" borderId="53" xfId="0" applyNumberFormat="1" applyFont="1" applyFill="1" applyBorder="1" applyAlignment="1">
      <alignment horizontal="left" vertical="center"/>
    </xf>
    <xf numFmtId="0" fontId="2" fillId="9" borderId="43" xfId="0" applyFont="1" applyFill="1" applyBorder="1" applyAlignment="1">
      <alignment vertical="center"/>
    </xf>
    <xf numFmtId="0" fontId="2" fillId="9" borderId="72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38" fillId="9" borderId="53" xfId="0" applyNumberFormat="1" applyFont="1" applyFill="1" applyBorder="1" applyAlignment="1">
      <alignment horizontal="center" vertical="center" wrapText="1"/>
    </xf>
    <xf numFmtId="49" fontId="38" fillId="9" borderId="72" xfId="0" applyNumberFormat="1" applyFont="1" applyFill="1" applyBorder="1" applyAlignment="1">
      <alignment horizontal="center" vertical="center" wrapText="1"/>
    </xf>
    <xf numFmtId="49" fontId="38" fillId="9" borderId="61" xfId="0" applyNumberFormat="1" applyFont="1" applyFill="1" applyBorder="1" applyAlignment="1">
      <alignment horizontal="center" vertical="center" wrapText="1"/>
    </xf>
    <xf numFmtId="49" fontId="38" fillId="9" borderId="49" xfId="0" applyNumberFormat="1" applyFont="1" applyFill="1" applyBorder="1" applyAlignment="1">
      <alignment horizontal="center" vertical="center" wrapText="1"/>
    </xf>
    <xf numFmtId="49" fontId="38" fillId="9" borderId="55" xfId="0" applyNumberFormat="1" applyFont="1" applyFill="1" applyBorder="1" applyAlignment="1">
      <alignment horizontal="center" vertical="center" wrapText="1"/>
    </xf>
    <xf numFmtId="49" fontId="38" fillId="9" borderId="24" xfId="0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6" fontId="19" fillId="0" borderId="72" xfId="0" applyNumberFormat="1" applyFont="1" applyBorder="1"/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opLeftCell="A34" zoomScale="120" zoomScaleNormal="120" workbookViewId="0">
      <selection activeCell="I10" sqref="I10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0" customWidth="1"/>
    <col min="9" max="9" width="11.42578125" style="1215" customWidth="1"/>
    <col min="10" max="10" width="11.140625" customWidth="1"/>
    <col min="11" max="11" width="9.5703125" bestFit="1" customWidth="1"/>
    <col min="14" max="14" width="10.7109375" bestFit="1" customWidth="1"/>
    <col min="16" max="16" width="25.140625" customWidth="1"/>
  </cols>
  <sheetData>
    <row r="1" spans="1:10" ht="23.25" x14ac:dyDescent="0.2">
      <c r="A1" s="1381" t="s">
        <v>428</v>
      </c>
      <c r="B1" s="1381"/>
      <c r="C1" s="1381"/>
      <c r="D1" s="1381"/>
      <c r="E1" s="1381"/>
      <c r="F1" s="1381"/>
      <c r="G1" s="1381"/>
      <c r="H1" s="1381"/>
      <c r="I1" s="1381"/>
      <c r="J1" s="1381"/>
    </row>
    <row r="2" spans="1:10" ht="15.75" thickBot="1" x14ac:dyDescent="0.25">
      <c r="A2" s="601"/>
      <c r="B2" s="4"/>
      <c r="C2" s="4"/>
      <c r="D2" s="4"/>
      <c r="E2" s="4"/>
      <c r="F2" s="4"/>
      <c r="G2" s="4"/>
      <c r="H2" s="21"/>
    </row>
    <row r="3" spans="1:10" ht="12.75" customHeight="1" x14ac:dyDescent="0.2">
      <c r="A3" s="1375" t="s">
        <v>20</v>
      </c>
      <c r="B3" s="1376"/>
      <c r="C3" s="1376"/>
      <c r="D3" s="1376"/>
      <c r="E3" s="1376"/>
      <c r="F3" s="1376"/>
      <c r="G3" s="1377"/>
      <c r="H3" s="1382" t="s">
        <v>374</v>
      </c>
      <c r="I3" s="1385" t="s">
        <v>392</v>
      </c>
      <c r="J3" s="1388" t="s">
        <v>429</v>
      </c>
    </row>
    <row r="4" spans="1:10" ht="12.75" customHeight="1" x14ac:dyDescent="0.2">
      <c r="A4" s="1378"/>
      <c r="B4" s="1379"/>
      <c r="C4" s="1379"/>
      <c r="D4" s="1379"/>
      <c r="E4" s="1379"/>
      <c r="F4" s="1379"/>
      <c r="G4" s="1380"/>
      <c r="H4" s="1383"/>
      <c r="I4" s="1386"/>
      <c r="J4" s="1389"/>
    </row>
    <row r="5" spans="1:10" ht="14.25" x14ac:dyDescent="0.2">
      <c r="A5" s="1314"/>
      <c r="B5" s="1315" t="s">
        <v>22</v>
      </c>
      <c r="C5" s="1315" t="s">
        <v>23</v>
      </c>
      <c r="D5" s="1315" t="s">
        <v>24</v>
      </c>
      <c r="E5" s="1316"/>
      <c r="F5" s="1007"/>
      <c r="G5" s="1008"/>
      <c r="H5" s="1383"/>
      <c r="I5" s="1386"/>
      <c r="J5" s="1389"/>
    </row>
    <row r="6" spans="1:10" ht="15" thickBot="1" x14ac:dyDescent="0.25">
      <c r="A6" s="1317"/>
      <c r="B6" s="1318"/>
      <c r="C6" s="1319"/>
      <c r="D6" s="1318" t="s">
        <v>25</v>
      </c>
      <c r="E6" s="1320"/>
      <c r="F6" s="1009"/>
      <c r="G6" s="1010"/>
      <c r="H6" s="1384"/>
      <c r="I6" s="1387"/>
      <c r="J6" s="1390"/>
    </row>
    <row r="7" spans="1:10" ht="13.5" thickTop="1" x14ac:dyDescent="0.2">
      <c r="A7" s="1313">
        <v>1</v>
      </c>
      <c r="B7" s="11" t="s">
        <v>27</v>
      </c>
      <c r="C7" s="12"/>
      <c r="D7" s="13"/>
      <c r="E7" s="23"/>
      <c r="F7" s="14" t="s">
        <v>28</v>
      </c>
      <c r="G7" s="149"/>
      <c r="H7" s="1287">
        <f xml:space="preserve"> SUM(H9+H11+H15)</f>
        <v>231048</v>
      </c>
      <c r="I7" s="1287">
        <f xml:space="preserve"> SUM(I9+I11+I15)</f>
        <v>229500</v>
      </c>
      <c r="J7" s="1287">
        <f xml:space="preserve"> SUM(J9+J11+J15)</f>
        <v>229500</v>
      </c>
    </row>
    <row r="8" spans="1:10" x14ac:dyDescent="0.2">
      <c r="A8" s="1205">
        <v>4</v>
      </c>
      <c r="B8" s="26"/>
      <c r="C8" s="28"/>
      <c r="D8" s="29"/>
      <c r="E8" s="30"/>
      <c r="F8" s="31"/>
      <c r="G8" s="150"/>
      <c r="H8" s="1288"/>
      <c r="I8" s="1288"/>
      <c r="J8" s="1288"/>
    </row>
    <row r="9" spans="1:10" x14ac:dyDescent="0.2">
      <c r="A9" s="610">
        <v>5</v>
      </c>
      <c r="B9" s="602" t="s">
        <v>29</v>
      </c>
      <c r="C9" s="114"/>
      <c r="D9" s="115"/>
      <c r="E9" s="116"/>
      <c r="F9" s="117" t="s">
        <v>30</v>
      </c>
      <c r="G9" s="151"/>
      <c r="H9" s="1289">
        <f>H10</f>
        <v>163548</v>
      </c>
      <c r="I9" s="1289">
        <f>I10</f>
        <v>162000</v>
      </c>
      <c r="J9" s="1289">
        <f>+J10</f>
        <v>162000</v>
      </c>
    </row>
    <row r="10" spans="1:10" x14ac:dyDescent="0.2">
      <c r="A10" s="609">
        <v>6</v>
      </c>
      <c r="B10" s="79"/>
      <c r="C10" s="32" t="s">
        <v>31</v>
      </c>
      <c r="D10" s="33" t="s">
        <v>32</v>
      </c>
      <c r="E10" s="34"/>
      <c r="F10" s="36" t="s">
        <v>33</v>
      </c>
      <c r="G10" s="152"/>
      <c r="H10" s="1290">
        <v>163548</v>
      </c>
      <c r="I10" s="1291">
        <v>162000</v>
      </c>
      <c r="J10" s="1291">
        <v>162000</v>
      </c>
    </row>
    <row r="11" spans="1:10" x14ac:dyDescent="0.2">
      <c r="A11" s="609">
        <v>7</v>
      </c>
      <c r="B11" s="603" t="s">
        <v>34</v>
      </c>
      <c r="C11" s="590"/>
      <c r="D11" s="591"/>
      <c r="E11" s="592"/>
      <c r="F11" s="17" t="s">
        <v>35</v>
      </c>
      <c r="G11" s="153"/>
      <c r="H11" s="1292">
        <f>SUM(H13:H14)</f>
        <v>55800</v>
      </c>
      <c r="I11" s="1292">
        <f t="shared" ref="I11:J11" si="0">SUM(I13:I14)</f>
        <v>55800</v>
      </c>
      <c r="J11" s="1292">
        <f t="shared" si="0"/>
        <v>55800</v>
      </c>
    </row>
    <row r="12" spans="1:10" x14ac:dyDescent="0.2">
      <c r="A12" s="609">
        <v>8</v>
      </c>
      <c r="B12" s="59"/>
      <c r="C12" s="37" t="s">
        <v>36</v>
      </c>
      <c r="D12" s="38"/>
      <c r="E12" s="39"/>
      <c r="F12" s="36" t="s">
        <v>37</v>
      </c>
      <c r="G12" s="154"/>
      <c r="H12" s="1293"/>
      <c r="I12" s="1294"/>
      <c r="J12" s="1294"/>
    </row>
    <row r="13" spans="1:10" x14ac:dyDescent="0.2">
      <c r="A13" s="609">
        <v>9</v>
      </c>
      <c r="B13" s="59"/>
      <c r="C13" s="37"/>
      <c r="D13" s="38" t="s">
        <v>38</v>
      </c>
      <c r="E13" s="39"/>
      <c r="F13" s="31" t="s">
        <v>39</v>
      </c>
      <c r="G13" s="154"/>
      <c r="H13" s="1295">
        <v>50000</v>
      </c>
      <c r="I13" s="1296">
        <f t="shared" ref="I13:I57" si="1">+H13</f>
        <v>50000</v>
      </c>
      <c r="J13" s="1296">
        <f t="shared" ref="J13:J57" si="2">+H13</f>
        <v>50000</v>
      </c>
    </row>
    <row r="14" spans="1:10" x14ac:dyDescent="0.2">
      <c r="A14" s="609">
        <v>10</v>
      </c>
      <c r="B14" s="59"/>
      <c r="C14" s="37"/>
      <c r="D14" s="38" t="s">
        <v>40</v>
      </c>
      <c r="E14" s="39"/>
      <c r="F14" s="31" t="s">
        <v>41</v>
      </c>
      <c r="G14" s="154"/>
      <c r="H14" s="1295">
        <v>5800</v>
      </c>
      <c r="I14" s="1296">
        <f t="shared" si="1"/>
        <v>5800</v>
      </c>
      <c r="J14" s="1296">
        <f t="shared" si="2"/>
        <v>5800</v>
      </c>
    </row>
    <row r="15" spans="1:10" x14ac:dyDescent="0.2">
      <c r="A15" s="609">
        <v>11</v>
      </c>
      <c r="B15" s="603" t="s">
        <v>42</v>
      </c>
      <c r="C15" s="590"/>
      <c r="D15" s="591"/>
      <c r="E15" s="592"/>
      <c r="F15" s="35" t="s">
        <v>43</v>
      </c>
      <c r="G15" s="153"/>
      <c r="H15" s="1292">
        <f>SUM(H16:H21)</f>
        <v>11700</v>
      </c>
      <c r="I15" s="1292">
        <f t="shared" ref="I15:J15" si="3">SUM(I16:I21)</f>
        <v>11700</v>
      </c>
      <c r="J15" s="1292">
        <f t="shared" si="3"/>
        <v>11700</v>
      </c>
    </row>
    <row r="16" spans="1:10" x14ac:dyDescent="0.2">
      <c r="A16" s="609">
        <v>12</v>
      </c>
      <c r="B16" s="604"/>
      <c r="C16" s="24" t="s">
        <v>44</v>
      </c>
      <c r="D16" s="41" t="s">
        <v>38</v>
      </c>
      <c r="E16" s="42"/>
      <c r="F16" s="31" t="s">
        <v>133</v>
      </c>
      <c r="G16" s="150"/>
      <c r="H16" s="1293">
        <v>900</v>
      </c>
      <c r="I16" s="1294">
        <f t="shared" si="1"/>
        <v>900</v>
      </c>
      <c r="J16" s="1294">
        <f t="shared" si="2"/>
        <v>900</v>
      </c>
    </row>
    <row r="17" spans="1:11" x14ac:dyDescent="0.2">
      <c r="A17" s="609">
        <v>13</v>
      </c>
      <c r="B17" s="604"/>
      <c r="C17" s="24"/>
      <c r="D17" s="41" t="s">
        <v>32</v>
      </c>
      <c r="E17" s="42"/>
      <c r="F17" s="31"/>
      <c r="G17" s="150" t="s">
        <v>183</v>
      </c>
      <c r="H17" s="1293">
        <v>50</v>
      </c>
      <c r="I17" s="1294">
        <f t="shared" si="1"/>
        <v>50</v>
      </c>
      <c r="J17" s="1294">
        <f t="shared" si="2"/>
        <v>50</v>
      </c>
    </row>
    <row r="18" spans="1:11" x14ac:dyDescent="0.2">
      <c r="A18" s="609">
        <v>14</v>
      </c>
      <c r="B18" s="604"/>
      <c r="C18" s="24"/>
      <c r="D18" s="41" t="s">
        <v>54</v>
      </c>
      <c r="E18" s="42"/>
      <c r="F18" s="31" t="s">
        <v>8</v>
      </c>
      <c r="G18" s="150" t="s">
        <v>154</v>
      </c>
      <c r="H18" s="1297">
        <v>0</v>
      </c>
      <c r="I18" s="1298">
        <f t="shared" si="1"/>
        <v>0</v>
      </c>
      <c r="J18" s="1294">
        <f t="shared" si="2"/>
        <v>0</v>
      </c>
    </row>
    <row r="19" spans="1:11" x14ac:dyDescent="0.2">
      <c r="A19" s="609">
        <v>15</v>
      </c>
      <c r="B19" s="604"/>
      <c r="C19" s="24"/>
      <c r="D19" s="41" t="s">
        <v>184</v>
      </c>
      <c r="E19" s="42"/>
      <c r="F19" s="31"/>
      <c r="G19" s="150" t="s">
        <v>341</v>
      </c>
      <c r="H19" s="1293">
        <v>700</v>
      </c>
      <c r="I19" s="1294">
        <v>700</v>
      </c>
      <c r="J19" s="1294">
        <v>700</v>
      </c>
    </row>
    <row r="20" spans="1:11" x14ac:dyDescent="0.2">
      <c r="A20" s="609">
        <v>16</v>
      </c>
      <c r="B20" s="604"/>
      <c r="C20" s="24"/>
      <c r="D20" s="41" t="s">
        <v>168</v>
      </c>
      <c r="E20" s="42"/>
      <c r="F20" s="31"/>
      <c r="G20" s="150" t="s">
        <v>185</v>
      </c>
      <c r="H20" s="1293">
        <v>50</v>
      </c>
      <c r="I20" s="1294">
        <v>50</v>
      </c>
      <c r="J20" s="1294">
        <f t="shared" si="2"/>
        <v>50</v>
      </c>
    </row>
    <row r="21" spans="1:11" x14ac:dyDescent="0.2">
      <c r="A21" s="609">
        <v>17</v>
      </c>
      <c r="B21" s="59"/>
      <c r="C21" s="37"/>
      <c r="D21" s="38" t="s">
        <v>45</v>
      </c>
      <c r="E21" s="39"/>
      <c r="F21" s="43"/>
      <c r="G21" s="154" t="s">
        <v>186</v>
      </c>
      <c r="H21" s="1299">
        <v>10000</v>
      </c>
      <c r="I21" s="1300">
        <f t="shared" si="1"/>
        <v>10000</v>
      </c>
      <c r="J21" s="1300">
        <f t="shared" si="2"/>
        <v>10000</v>
      </c>
    </row>
    <row r="22" spans="1:11" x14ac:dyDescent="0.2">
      <c r="A22" s="609">
        <v>18</v>
      </c>
      <c r="B22" s="605" t="s">
        <v>46</v>
      </c>
      <c r="C22" s="44"/>
      <c r="D22" s="45"/>
      <c r="E22" s="46"/>
      <c r="F22" s="47"/>
      <c r="G22" s="155" t="s">
        <v>191</v>
      </c>
      <c r="H22" s="1301">
        <f>SUM(H24+H29+H41)</f>
        <v>146330</v>
      </c>
      <c r="I22" s="1301">
        <f t="shared" ref="I22:J22" si="4">SUM(I24+I29+I41)</f>
        <v>146330</v>
      </c>
      <c r="J22" s="1301">
        <f t="shared" si="4"/>
        <v>151330</v>
      </c>
    </row>
    <row r="23" spans="1:11" s="1103" customFormat="1" x14ac:dyDescent="0.2">
      <c r="A23" s="609">
        <v>19</v>
      </c>
      <c r="B23" s="1097"/>
      <c r="C23" s="1098"/>
      <c r="D23" s="1099"/>
      <c r="E23" s="1100"/>
      <c r="F23" s="1101"/>
      <c r="G23" s="1102"/>
      <c r="H23" s="1302"/>
      <c r="I23" s="1303"/>
      <c r="J23" s="1303"/>
    </row>
    <row r="24" spans="1:11" x14ac:dyDescent="0.2">
      <c r="A24" s="609">
        <v>20</v>
      </c>
      <c r="B24" s="603" t="s">
        <v>47</v>
      </c>
      <c r="C24" s="589"/>
      <c r="D24" s="593"/>
      <c r="E24" s="147"/>
      <c r="F24" s="35" t="s">
        <v>48</v>
      </c>
      <c r="G24" s="153"/>
      <c r="H24" s="1292">
        <f>SUM(H25:H28)</f>
        <v>43680</v>
      </c>
      <c r="I24" s="1292">
        <f t="shared" ref="I24:J24" si="5">SUM(I25:I28)</f>
        <v>43680</v>
      </c>
      <c r="J24" s="1292">
        <f t="shared" si="5"/>
        <v>43680</v>
      </c>
    </row>
    <row r="25" spans="1:11" x14ac:dyDescent="0.2">
      <c r="A25" s="609">
        <v>21</v>
      </c>
      <c r="B25" s="606"/>
      <c r="C25" s="32" t="s">
        <v>49</v>
      </c>
      <c r="D25" s="51" t="s">
        <v>40</v>
      </c>
      <c r="E25" s="52"/>
      <c r="F25" s="53" t="s">
        <v>50</v>
      </c>
      <c r="G25" s="152" t="s">
        <v>187</v>
      </c>
      <c r="H25" s="1295">
        <v>10000</v>
      </c>
      <c r="I25" s="1296">
        <f t="shared" si="1"/>
        <v>10000</v>
      </c>
      <c r="J25" s="1296">
        <f t="shared" si="2"/>
        <v>10000</v>
      </c>
    </row>
    <row r="26" spans="1:11" x14ac:dyDescent="0.2">
      <c r="A26" s="609">
        <v>22</v>
      </c>
      <c r="B26" s="606"/>
      <c r="C26" s="32"/>
      <c r="D26" s="51"/>
      <c r="E26" s="52"/>
      <c r="F26" s="53"/>
      <c r="G26" s="152" t="s">
        <v>431</v>
      </c>
      <c r="H26" s="1295">
        <v>17280</v>
      </c>
      <c r="I26" s="1296">
        <v>17280</v>
      </c>
      <c r="J26" s="1296">
        <v>17280</v>
      </c>
      <c r="K26" s="699"/>
    </row>
    <row r="27" spans="1:11" x14ac:dyDescent="0.2">
      <c r="A27" s="609">
        <v>23</v>
      </c>
      <c r="B27" s="606"/>
      <c r="C27" s="32" t="s">
        <v>49</v>
      </c>
      <c r="D27" s="54" t="s">
        <v>32</v>
      </c>
      <c r="E27" s="55"/>
      <c r="F27" s="36"/>
      <c r="G27" s="152" t="s">
        <v>188</v>
      </c>
      <c r="H27" s="1295">
        <v>2000</v>
      </c>
      <c r="I27" s="1296">
        <f t="shared" si="1"/>
        <v>2000</v>
      </c>
      <c r="J27" s="1296">
        <f t="shared" si="2"/>
        <v>2000</v>
      </c>
    </row>
    <row r="28" spans="1:11" x14ac:dyDescent="0.2">
      <c r="A28" s="609">
        <v>24</v>
      </c>
      <c r="B28" s="606"/>
      <c r="C28" s="32" t="s">
        <v>49</v>
      </c>
      <c r="D28" s="54" t="s">
        <v>32</v>
      </c>
      <c r="E28" s="55" t="s">
        <v>189</v>
      </c>
      <c r="F28" s="36"/>
      <c r="G28" s="152" t="s">
        <v>430</v>
      </c>
      <c r="H28" s="1295">
        <v>14400</v>
      </c>
      <c r="I28" s="1296">
        <v>14400</v>
      </c>
      <c r="J28" s="1296">
        <v>14400</v>
      </c>
    </row>
    <row r="29" spans="1:11" x14ac:dyDescent="0.2">
      <c r="A29" s="609">
        <v>25</v>
      </c>
      <c r="B29" s="603" t="s">
        <v>51</v>
      </c>
      <c r="C29" s="594"/>
      <c r="D29" s="595"/>
      <c r="E29" s="596"/>
      <c r="F29" s="17" t="s">
        <v>52</v>
      </c>
      <c r="G29" s="153"/>
      <c r="H29" s="1292">
        <f>SUM(H30:H40)</f>
        <v>102500</v>
      </c>
      <c r="I29" s="1292">
        <f t="shared" ref="I29:J29" si="6">SUM(I30:I40)</f>
        <v>102500</v>
      </c>
      <c r="J29" s="1292">
        <f t="shared" si="6"/>
        <v>107500</v>
      </c>
    </row>
    <row r="30" spans="1:11" x14ac:dyDescent="0.2">
      <c r="A30" s="609">
        <v>26</v>
      </c>
      <c r="B30" s="606"/>
      <c r="C30" s="32" t="s">
        <v>53</v>
      </c>
      <c r="D30" s="51" t="s">
        <v>54</v>
      </c>
      <c r="E30" s="39" t="s">
        <v>189</v>
      </c>
      <c r="F30" s="53" t="s">
        <v>134</v>
      </c>
      <c r="G30" s="152" t="s">
        <v>192</v>
      </c>
      <c r="H30" s="1295">
        <v>8000</v>
      </c>
      <c r="I30" s="1296">
        <f t="shared" si="1"/>
        <v>8000</v>
      </c>
      <c r="J30" s="1296">
        <f t="shared" si="2"/>
        <v>8000</v>
      </c>
    </row>
    <row r="31" spans="1:11" x14ac:dyDescent="0.2">
      <c r="A31" s="609">
        <v>27</v>
      </c>
      <c r="B31" s="606"/>
      <c r="C31" s="50"/>
      <c r="D31" s="54"/>
      <c r="E31" s="34" t="s">
        <v>201</v>
      </c>
      <c r="F31" s="36"/>
      <c r="G31" s="152" t="s">
        <v>194</v>
      </c>
      <c r="H31" s="1295">
        <v>200</v>
      </c>
      <c r="I31" s="1296">
        <f t="shared" si="1"/>
        <v>200</v>
      </c>
      <c r="J31" s="1296">
        <f t="shared" si="2"/>
        <v>200</v>
      </c>
    </row>
    <row r="32" spans="1:11" x14ac:dyDescent="0.2">
      <c r="A32" s="609">
        <v>28</v>
      </c>
      <c r="B32" s="606"/>
      <c r="C32" s="40" t="s">
        <v>55</v>
      </c>
      <c r="D32" s="54"/>
      <c r="E32" s="34" t="s">
        <v>190</v>
      </c>
      <c r="F32" s="56" t="s">
        <v>56</v>
      </c>
      <c r="G32" s="154" t="s">
        <v>195</v>
      </c>
      <c r="H32" s="1295">
        <v>75000</v>
      </c>
      <c r="I32" s="1296">
        <v>75000</v>
      </c>
      <c r="J32" s="1296">
        <v>80000</v>
      </c>
    </row>
    <row r="33" spans="1:10" x14ac:dyDescent="0.2">
      <c r="A33" s="609">
        <v>29</v>
      </c>
      <c r="B33" s="606"/>
      <c r="C33" s="32" t="s">
        <v>57</v>
      </c>
      <c r="D33" s="51" t="s">
        <v>38</v>
      </c>
      <c r="E33" s="52" t="s">
        <v>207</v>
      </c>
      <c r="F33" s="53" t="s">
        <v>58</v>
      </c>
      <c r="G33" s="154" t="s">
        <v>342</v>
      </c>
      <c r="H33" s="1295">
        <v>500</v>
      </c>
      <c r="I33" s="1296">
        <f t="shared" si="1"/>
        <v>500</v>
      </c>
      <c r="J33" s="1296">
        <f t="shared" si="2"/>
        <v>500</v>
      </c>
    </row>
    <row r="34" spans="1:10" x14ac:dyDescent="0.2">
      <c r="A34" s="609">
        <v>30</v>
      </c>
      <c r="B34" s="606"/>
      <c r="C34" s="50"/>
      <c r="D34" s="51" t="s">
        <v>38</v>
      </c>
      <c r="E34" s="52" t="s">
        <v>196</v>
      </c>
      <c r="F34" s="57" t="s">
        <v>135</v>
      </c>
      <c r="G34" s="157" t="s">
        <v>197</v>
      </c>
      <c r="H34" s="1293">
        <v>200</v>
      </c>
      <c r="I34" s="1294">
        <f t="shared" si="1"/>
        <v>200</v>
      </c>
      <c r="J34" s="1294">
        <f t="shared" si="2"/>
        <v>200</v>
      </c>
    </row>
    <row r="35" spans="1:10" x14ac:dyDescent="0.2">
      <c r="A35" s="609">
        <v>31</v>
      </c>
      <c r="B35" s="66"/>
      <c r="C35" s="58"/>
      <c r="D35" s="59" t="s">
        <v>38</v>
      </c>
      <c r="E35" s="60" t="s">
        <v>198</v>
      </c>
      <c r="F35" s="61" t="s">
        <v>136</v>
      </c>
      <c r="G35" s="158" t="s">
        <v>199</v>
      </c>
      <c r="H35" s="1293">
        <v>500</v>
      </c>
      <c r="I35" s="1294">
        <f t="shared" si="1"/>
        <v>500</v>
      </c>
      <c r="J35" s="1294">
        <f t="shared" si="2"/>
        <v>500</v>
      </c>
    </row>
    <row r="36" spans="1:10" x14ac:dyDescent="0.2">
      <c r="A36" s="609">
        <v>32</v>
      </c>
      <c r="B36" s="607"/>
      <c r="C36" s="62"/>
      <c r="D36" s="63" t="s">
        <v>38</v>
      </c>
      <c r="E36" s="64" t="s">
        <v>203</v>
      </c>
      <c r="F36" s="65" t="s">
        <v>77</v>
      </c>
      <c r="G36" s="159" t="s">
        <v>200</v>
      </c>
      <c r="H36" s="1295">
        <v>100</v>
      </c>
      <c r="I36" s="1296">
        <f t="shared" si="1"/>
        <v>100</v>
      </c>
      <c r="J36" s="1296">
        <f t="shared" si="2"/>
        <v>100</v>
      </c>
    </row>
    <row r="37" spans="1:10" x14ac:dyDescent="0.2">
      <c r="A37" s="609">
        <v>33</v>
      </c>
      <c r="B37" s="66"/>
      <c r="C37" s="66" t="s">
        <v>57</v>
      </c>
      <c r="D37" s="59" t="s">
        <v>32</v>
      </c>
      <c r="E37" s="60" t="s">
        <v>189</v>
      </c>
      <c r="F37" s="67"/>
      <c r="G37" s="156" t="s">
        <v>352</v>
      </c>
      <c r="H37" s="1290">
        <v>15000</v>
      </c>
      <c r="I37" s="1291">
        <v>15000</v>
      </c>
      <c r="J37" s="1291">
        <f t="shared" si="2"/>
        <v>15000</v>
      </c>
    </row>
    <row r="38" spans="1:10" x14ac:dyDescent="0.2">
      <c r="A38" s="609">
        <v>34</v>
      </c>
      <c r="B38" s="66"/>
      <c r="C38" s="66"/>
      <c r="D38" s="59"/>
      <c r="E38" s="60" t="s">
        <v>201</v>
      </c>
      <c r="F38" s="67"/>
      <c r="G38" s="156" t="s">
        <v>202</v>
      </c>
      <c r="H38" s="1290">
        <v>2000</v>
      </c>
      <c r="I38" s="1291">
        <f t="shared" si="1"/>
        <v>2000</v>
      </c>
      <c r="J38" s="1291">
        <f t="shared" si="2"/>
        <v>2000</v>
      </c>
    </row>
    <row r="39" spans="1:10" x14ac:dyDescent="0.2">
      <c r="A39" s="609">
        <v>35</v>
      </c>
      <c r="B39" s="66"/>
      <c r="C39" s="66"/>
      <c r="D39" s="59"/>
      <c r="E39" s="60" t="s">
        <v>196</v>
      </c>
      <c r="F39" s="67"/>
      <c r="G39" s="156" t="s">
        <v>353</v>
      </c>
      <c r="H39" s="1290">
        <v>1000</v>
      </c>
      <c r="I39" s="1291">
        <f t="shared" si="1"/>
        <v>1000</v>
      </c>
      <c r="J39" s="1291">
        <f t="shared" si="2"/>
        <v>1000</v>
      </c>
    </row>
    <row r="40" spans="1:10" x14ac:dyDescent="0.2">
      <c r="A40" s="609">
        <v>36</v>
      </c>
      <c r="B40" s="123"/>
      <c r="C40" s="123"/>
      <c r="D40" s="124"/>
      <c r="E40" s="125"/>
      <c r="F40" s="126"/>
      <c r="G40" s="160"/>
      <c r="H40" s="1304">
        <v>0</v>
      </c>
      <c r="I40" s="1305">
        <v>0</v>
      </c>
      <c r="J40" s="1305">
        <v>0</v>
      </c>
    </row>
    <row r="41" spans="1:10" x14ac:dyDescent="0.2">
      <c r="A41" s="609">
        <v>37</v>
      </c>
      <c r="B41" s="608" t="s">
        <v>59</v>
      </c>
      <c r="C41" s="597"/>
      <c r="D41" s="598"/>
      <c r="E41" s="599"/>
      <c r="F41" s="69" t="s">
        <v>60</v>
      </c>
      <c r="G41" s="161"/>
      <c r="H41" s="1292">
        <f>SUM(H42:H42)</f>
        <v>150</v>
      </c>
      <c r="I41" s="1292">
        <f t="shared" ref="I41:J41" si="7">SUM(I42:I42)</f>
        <v>150</v>
      </c>
      <c r="J41" s="1292">
        <f t="shared" si="7"/>
        <v>150</v>
      </c>
    </row>
    <row r="42" spans="1:10" x14ac:dyDescent="0.2">
      <c r="A42" s="609">
        <v>38</v>
      </c>
      <c r="B42" s="79"/>
      <c r="C42" s="40" t="s">
        <v>61</v>
      </c>
      <c r="D42" s="70"/>
      <c r="E42" s="55"/>
      <c r="F42" s="56" t="s">
        <v>62</v>
      </c>
      <c r="G42" s="152"/>
      <c r="H42" s="1295">
        <v>150</v>
      </c>
      <c r="I42" s="1296">
        <v>150</v>
      </c>
      <c r="J42" s="1296">
        <f t="shared" si="2"/>
        <v>150</v>
      </c>
    </row>
    <row r="43" spans="1:10" ht="12" customHeight="1" x14ac:dyDescent="0.2">
      <c r="A43" s="609">
        <v>39</v>
      </c>
      <c r="B43" s="71"/>
      <c r="C43" s="24"/>
      <c r="D43" s="72"/>
      <c r="E43" s="73"/>
      <c r="F43" s="74"/>
      <c r="G43" s="162"/>
      <c r="H43" s="1306"/>
      <c r="I43" s="1307">
        <f t="shared" si="1"/>
        <v>0</v>
      </c>
      <c r="J43" s="1307">
        <f t="shared" si="2"/>
        <v>0</v>
      </c>
    </row>
    <row r="44" spans="1:10" x14ac:dyDescent="0.2">
      <c r="A44" s="609">
        <v>40</v>
      </c>
      <c r="B44" s="75" t="s">
        <v>70</v>
      </c>
      <c r="C44" s="76"/>
      <c r="D44" s="77"/>
      <c r="E44" s="78"/>
      <c r="F44" s="15" t="s">
        <v>71</v>
      </c>
      <c r="G44" s="163"/>
      <c r="H44" s="1308">
        <f>+H46</f>
        <v>69487</v>
      </c>
      <c r="I44" s="1308">
        <f t="shared" ref="I44:J44" si="8">SUM(I47:I57)</f>
        <v>66587</v>
      </c>
      <c r="J44" s="1308">
        <f t="shared" si="8"/>
        <v>66587</v>
      </c>
    </row>
    <row r="45" spans="1:10" x14ac:dyDescent="0.2">
      <c r="A45" s="609">
        <v>41</v>
      </c>
      <c r="B45" s="79"/>
      <c r="C45" s="68"/>
      <c r="D45" s="48"/>
      <c r="E45" s="49"/>
      <c r="F45" s="17"/>
      <c r="G45" s="152"/>
      <c r="H45" s="1290"/>
      <c r="I45" s="1309"/>
      <c r="J45" s="1309"/>
    </row>
    <row r="46" spans="1:10" x14ac:dyDescent="0.2">
      <c r="A46" s="609">
        <v>42</v>
      </c>
      <c r="B46" s="603" t="s">
        <v>72</v>
      </c>
      <c r="C46" s="600" t="s">
        <v>73</v>
      </c>
      <c r="D46" s="593"/>
      <c r="E46" s="147"/>
      <c r="F46" s="148" t="s">
        <v>74</v>
      </c>
      <c r="G46" s="164"/>
      <c r="H46" s="1292">
        <f>SUM(H47:H57)</f>
        <v>69487</v>
      </c>
      <c r="I46" s="1292">
        <f t="shared" ref="I46:J46" si="9">SUM(I47:I57)</f>
        <v>66587</v>
      </c>
      <c r="J46" s="1292">
        <f t="shared" si="9"/>
        <v>66587</v>
      </c>
    </row>
    <row r="47" spans="1:10" x14ac:dyDescent="0.2">
      <c r="A47" s="609">
        <v>43</v>
      </c>
      <c r="B47" s="79"/>
      <c r="C47" s="51"/>
      <c r="D47" s="51" t="s">
        <v>38</v>
      </c>
      <c r="E47" s="52" t="s">
        <v>189</v>
      </c>
      <c r="F47" s="31" t="s">
        <v>137</v>
      </c>
      <c r="G47" s="152"/>
      <c r="H47" s="1293">
        <v>52450</v>
      </c>
      <c r="I47" s="1294">
        <v>52450</v>
      </c>
      <c r="J47" s="1294">
        <v>52450</v>
      </c>
    </row>
    <row r="48" spans="1:10" x14ac:dyDescent="0.2">
      <c r="A48" s="609">
        <v>44</v>
      </c>
      <c r="B48" s="79"/>
      <c r="C48" s="51"/>
      <c r="D48" s="51"/>
      <c r="E48" s="52" t="s">
        <v>201</v>
      </c>
      <c r="F48" s="53" t="s">
        <v>138</v>
      </c>
      <c r="G48" s="152" t="s">
        <v>205</v>
      </c>
      <c r="H48" s="1290">
        <v>1846</v>
      </c>
      <c r="I48" s="1310">
        <f t="shared" si="1"/>
        <v>1846</v>
      </c>
      <c r="J48" s="1310">
        <f t="shared" si="2"/>
        <v>1846</v>
      </c>
    </row>
    <row r="49" spans="1:10" x14ac:dyDescent="0.2">
      <c r="A49" s="609">
        <v>45</v>
      </c>
      <c r="B49" s="79"/>
      <c r="C49" s="51"/>
      <c r="D49" s="51"/>
      <c r="E49" s="52" t="s">
        <v>190</v>
      </c>
      <c r="F49" s="53"/>
      <c r="G49" s="152" t="s">
        <v>206</v>
      </c>
      <c r="H49" s="1290">
        <v>857</v>
      </c>
      <c r="I49" s="1310">
        <f t="shared" si="1"/>
        <v>857</v>
      </c>
      <c r="J49" s="1310">
        <f t="shared" si="2"/>
        <v>857</v>
      </c>
    </row>
    <row r="50" spans="1:10" x14ac:dyDescent="0.2">
      <c r="A50" s="609">
        <v>46</v>
      </c>
      <c r="B50" s="79"/>
      <c r="C50" s="51"/>
      <c r="D50" s="51"/>
      <c r="E50" s="52" t="s">
        <v>207</v>
      </c>
      <c r="F50" s="53"/>
      <c r="G50" s="152" t="s">
        <v>208</v>
      </c>
      <c r="H50" s="1290">
        <v>90</v>
      </c>
      <c r="I50" s="1310">
        <f t="shared" si="1"/>
        <v>90</v>
      </c>
      <c r="J50" s="1310">
        <f t="shared" si="2"/>
        <v>90</v>
      </c>
    </row>
    <row r="51" spans="1:10" x14ac:dyDescent="0.2">
      <c r="A51" s="609">
        <v>47</v>
      </c>
      <c r="B51" s="79"/>
      <c r="C51" s="51"/>
      <c r="D51" s="51"/>
      <c r="E51" s="52" t="s">
        <v>198</v>
      </c>
      <c r="F51" s="53"/>
      <c r="G51" s="152" t="s">
        <v>209</v>
      </c>
      <c r="H51" s="1290">
        <v>640</v>
      </c>
      <c r="I51" s="1310">
        <f t="shared" si="1"/>
        <v>640</v>
      </c>
      <c r="J51" s="1310">
        <f t="shared" si="2"/>
        <v>640</v>
      </c>
    </row>
    <row r="52" spans="1:10" x14ac:dyDescent="0.2">
      <c r="A52" s="609">
        <v>48</v>
      </c>
      <c r="B52" s="79"/>
      <c r="C52" s="79"/>
      <c r="D52" s="48"/>
      <c r="E52" s="49" t="s">
        <v>203</v>
      </c>
      <c r="F52" s="53" t="s">
        <v>75</v>
      </c>
      <c r="G52" s="152" t="s">
        <v>204</v>
      </c>
      <c r="H52" s="1306">
        <v>310</v>
      </c>
      <c r="I52" s="1307">
        <f t="shared" si="1"/>
        <v>310</v>
      </c>
      <c r="J52" s="1307">
        <f t="shared" si="2"/>
        <v>310</v>
      </c>
    </row>
    <row r="53" spans="1:10" x14ac:dyDescent="0.2">
      <c r="A53" s="609">
        <v>49</v>
      </c>
      <c r="B53" s="79"/>
      <c r="C53" s="79"/>
      <c r="D53" s="48"/>
      <c r="E53" s="49" t="s">
        <v>210</v>
      </c>
      <c r="F53" s="53" t="s">
        <v>139</v>
      </c>
      <c r="G53" s="152" t="s">
        <v>211</v>
      </c>
      <c r="H53" s="1290">
        <v>1300</v>
      </c>
      <c r="I53" s="1310">
        <f t="shared" si="1"/>
        <v>1300</v>
      </c>
      <c r="J53" s="1310">
        <f t="shared" si="2"/>
        <v>1300</v>
      </c>
    </row>
    <row r="54" spans="1:10" x14ac:dyDescent="0.2">
      <c r="A54" s="609">
        <v>50</v>
      </c>
      <c r="B54" s="79"/>
      <c r="C54" s="79"/>
      <c r="D54" s="48"/>
      <c r="E54" s="49" t="s">
        <v>106</v>
      </c>
      <c r="F54" s="53"/>
      <c r="G54" s="152" t="s">
        <v>343</v>
      </c>
      <c r="H54" s="1290">
        <v>40</v>
      </c>
      <c r="I54" s="1310">
        <f t="shared" si="1"/>
        <v>40</v>
      </c>
      <c r="J54" s="1310">
        <f t="shared" si="2"/>
        <v>40</v>
      </c>
    </row>
    <row r="55" spans="1:10" x14ac:dyDescent="0.2">
      <c r="A55" s="609">
        <v>51</v>
      </c>
      <c r="B55" s="79"/>
      <c r="C55" s="79"/>
      <c r="D55" s="48"/>
      <c r="E55" s="49" t="s">
        <v>213</v>
      </c>
      <c r="F55" s="53"/>
      <c r="G55" s="152" t="s">
        <v>212</v>
      </c>
      <c r="H55" s="1290">
        <v>9000</v>
      </c>
      <c r="I55" s="1310">
        <v>9000</v>
      </c>
      <c r="J55" s="1310">
        <f t="shared" si="2"/>
        <v>9000</v>
      </c>
    </row>
    <row r="56" spans="1:10" x14ac:dyDescent="0.2">
      <c r="A56" s="609">
        <v>52</v>
      </c>
      <c r="B56" s="79"/>
      <c r="C56" s="79"/>
      <c r="D56" s="48"/>
      <c r="E56" s="49" t="s">
        <v>393</v>
      </c>
      <c r="F56" s="53"/>
      <c r="G56" s="152" t="s">
        <v>394</v>
      </c>
      <c r="H56" s="1290">
        <v>2900</v>
      </c>
      <c r="I56" s="1310"/>
      <c r="J56" s="1310"/>
    </row>
    <row r="57" spans="1:10" x14ac:dyDescent="0.2">
      <c r="A57" s="609">
        <v>53</v>
      </c>
      <c r="B57" s="79"/>
      <c r="C57" s="79" t="s">
        <v>73</v>
      </c>
      <c r="D57" s="48" t="s">
        <v>168</v>
      </c>
      <c r="E57" s="49" t="s">
        <v>203</v>
      </c>
      <c r="F57" s="53"/>
      <c r="G57" s="152" t="s">
        <v>214</v>
      </c>
      <c r="H57" s="1290">
        <v>54</v>
      </c>
      <c r="I57" s="1310">
        <f t="shared" si="1"/>
        <v>54</v>
      </c>
      <c r="J57" s="1310">
        <f t="shared" si="2"/>
        <v>54</v>
      </c>
    </row>
    <row r="58" spans="1:10" x14ac:dyDescent="0.2">
      <c r="A58" s="609">
        <v>54</v>
      </c>
      <c r="B58" s="75"/>
      <c r="C58" s="75"/>
      <c r="D58" s="77"/>
      <c r="E58" s="78"/>
      <c r="F58" s="15" t="s">
        <v>155</v>
      </c>
      <c r="G58" s="165"/>
      <c r="H58" s="1308">
        <f>H59</f>
        <v>8889</v>
      </c>
      <c r="I58" s="1308">
        <f t="shared" ref="I58:J58" si="10">I59</f>
        <v>0</v>
      </c>
      <c r="J58" s="1308">
        <f t="shared" si="10"/>
        <v>0</v>
      </c>
    </row>
    <row r="59" spans="1:10" x14ac:dyDescent="0.2">
      <c r="A59" s="609">
        <v>55</v>
      </c>
      <c r="B59" s="1163"/>
      <c r="C59" s="1164"/>
      <c r="D59" s="1165"/>
      <c r="E59" s="1166"/>
      <c r="F59" s="1101"/>
      <c r="G59" s="1167" t="s">
        <v>140</v>
      </c>
      <c r="H59" s="1302">
        <v>8889</v>
      </c>
      <c r="I59" s="1311">
        <v>0</v>
      </c>
      <c r="J59" s="1311">
        <v>0</v>
      </c>
    </row>
    <row r="60" spans="1:10" ht="23.25" customHeight="1" thickBot="1" x14ac:dyDescent="0.25">
      <c r="A60" s="609"/>
      <c r="B60" s="80"/>
      <c r="C60" s="80"/>
      <c r="D60" s="81"/>
      <c r="E60" s="82"/>
      <c r="F60" s="83" t="s">
        <v>76</v>
      </c>
      <c r="G60" s="166"/>
      <c r="H60" s="1312">
        <f>SUM(H9+H11+H15+H24+H29+H41+H44+H58)</f>
        <v>455754</v>
      </c>
      <c r="I60" s="1312">
        <f>SUM(I9+I11+I15+I24+I29+I41+I44+I58)</f>
        <v>442417</v>
      </c>
      <c r="J60" s="1312">
        <f>SUM(J9+J11+J15+J24+J29+J41+J44+J58)</f>
        <v>447417</v>
      </c>
    </row>
    <row r="61" spans="1:10" x14ac:dyDescent="0.2">
      <c r="H61" s="987"/>
      <c r="I61"/>
    </row>
    <row r="62" spans="1:10" x14ac:dyDescent="0.2">
      <c r="H62" s="987"/>
      <c r="J62" s="699"/>
    </row>
    <row r="63" spans="1:10" x14ac:dyDescent="0.2">
      <c r="H63" s="987"/>
      <c r="J63" s="699"/>
    </row>
  </sheetData>
  <mergeCells count="5">
    <mergeCell ref="A3:G4"/>
    <mergeCell ref="A1:J1"/>
    <mergeCell ref="H3:H6"/>
    <mergeCell ref="I3:I6"/>
    <mergeCell ref="J3:J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130" zoomScaleNormal="130" workbookViewId="0">
      <selection activeCell="E21" sqref="E21"/>
    </sheetView>
  </sheetViews>
  <sheetFormatPr defaultRowHeight="12.75" x14ac:dyDescent="0.2"/>
  <cols>
    <col min="1" max="1" width="2.7109375" style="1" customWidth="1"/>
    <col min="2" max="2" width="3.42578125" style="87" hidden="1" customWidth="1"/>
    <col min="3" max="3" width="7.28515625" style="16" customWidth="1"/>
    <col min="4" max="4" width="2.28515625" style="16" customWidth="1"/>
    <col min="5" max="5" width="41.1406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8" width="11.42578125" style="16" customWidth="1"/>
    <col min="19" max="16384" width="9.140625" style="16"/>
  </cols>
  <sheetData>
    <row r="1" spans="1:18" s="86" customFormat="1" ht="23.25" x14ac:dyDescent="0.35">
      <c r="A1" s="1469" t="s">
        <v>258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</row>
    <row r="2" spans="1:18" ht="13.5" thickBot="1" x14ac:dyDescent="0.25"/>
    <row r="3" spans="1:18" ht="19.5" customHeight="1" thickBot="1" x14ac:dyDescent="0.3">
      <c r="A3" s="1475" t="s">
        <v>375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7"/>
      <c r="L3" s="106"/>
      <c r="M3" s="107"/>
      <c r="N3" s="107"/>
      <c r="O3" s="107"/>
      <c r="P3" s="108"/>
      <c r="Q3" s="1472" t="s">
        <v>396</v>
      </c>
      <c r="R3" s="1472" t="s">
        <v>435</v>
      </c>
    </row>
    <row r="4" spans="1:18" ht="18.75" customHeight="1" x14ac:dyDescent="0.2">
      <c r="A4" s="89"/>
      <c r="B4" s="1485" t="s">
        <v>132</v>
      </c>
      <c r="C4" s="1486"/>
      <c r="D4" s="1486"/>
      <c r="E4" s="1486"/>
      <c r="F4" s="1486"/>
      <c r="G4" s="1486"/>
      <c r="H4" s="1486"/>
      <c r="I4" s="1486"/>
      <c r="J4" s="1486"/>
      <c r="K4" s="1487"/>
      <c r="L4" s="1493" t="s">
        <v>19</v>
      </c>
      <c r="M4" s="1494"/>
      <c r="N4" s="1494"/>
      <c r="O4" s="1494"/>
      <c r="P4" s="1495"/>
      <c r="Q4" s="1491"/>
      <c r="R4" s="1491"/>
    </row>
    <row r="5" spans="1:18" ht="15" x14ac:dyDescent="0.2">
      <c r="A5" s="90"/>
      <c r="B5" s="380" t="s">
        <v>95</v>
      </c>
      <c r="C5" s="381" t="s">
        <v>17</v>
      </c>
      <c r="D5" s="1488" t="s">
        <v>18</v>
      </c>
      <c r="E5" s="1489"/>
      <c r="F5" s="1489"/>
      <c r="G5" s="1489"/>
      <c r="H5" s="1489"/>
      <c r="I5" s="1489"/>
      <c r="J5" s="1489"/>
      <c r="K5" s="1490"/>
      <c r="L5" s="1481"/>
      <c r="M5" s="1482"/>
      <c r="N5" s="1482"/>
      <c r="O5" s="1482"/>
      <c r="P5" s="1483"/>
      <c r="Q5" s="1491"/>
      <c r="R5" s="1491"/>
    </row>
    <row r="6" spans="1:18" ht="15" x14ac:dyDescent="0.2">
      <c r="A6" s="91"/>
      <c r="B6" s="384" t="s">
        <v>96</v>
      </c>
      <c r="C6" s="385" t="s">
        <v>94</v>
      </c>
      <c r="D6" s="195"/>
      <c r="E6" s="196" t="s">
        <v>11</v>
      </c>
      <c r="F6" s="1423">
        <v>610</v>
      </c>
      <c r="G6" s="1425">
        <v>620</v>
      </c>
      <c r="H6" s="1423">
        <v>630</v>
      </c>
      <c r="I6" s="1425">
        <v>640</v>
      </c>
      <c r="J6" s="1480">
        <v>650</v>
      </c>
      <c r="K6" s="1480" t="s">
        <v>9</v>
      </c>
      <c r="L6" s="1484">
        <v>711</v>
      </c>
      <c r="M6" s="1425">
        <v>714</v>
      </c>
      <c r="N6" s="1425">
        <v>716</v>
      </c>
      <c r="O6" s="1425">
        <v>717</v>
      </c>
      <c r="P6" s="1496" t="s">
        <v>9</v>
      </c>
      <c r="Q6" s="1491"/>
      <c r="R6" s="1491"/>
    </row>
    <row r="7" spans="1:18" ht="15.75" thickBot="1" x14ac:dyDescent="0.25">
      <c r="A7" s="92"/>
      <c r="B7" s="386"/>
      <c r="C7" s="387"/>
      <c r="D7" s="199"/>
      <c r="E7" s="200"/>
      <c r="F7" s="1424"/>
      <c r="G7" s="1426"/>
      <c r="H7" s="1424"/>
      <c r="I7" s="1426"/>
      <c r="J7" s="1426"/>
      <c r="K7" s="1426"/>
      <c r="L7" s="1479"/>
      <c r="M7" s="1426"/>
      <c r="N7" s="1426"/>
      <c r="O7" s="1426"/>
      <c r="P7" s="1471"/>
      <c r="Q7" s="1492"/>
      <c r="R7" s="1492"/>
    </row>
    <row r="8" spans="1:18" ht="17.25" thickTop="1" thickBot="1" x14ac:dyDescent="0.3">
      <c r="A8" s="93">
        <v>1</v>
      </c>
      <c r="B8" s="388" t="s">
        <v>257</v>
      </c>
      <c r="C8" s="389"/>
      <c r="D8" s="390"/>
      <c r="E8" s="399"/>
      <c r="F8" s="400">
        <f>SUM(F9:F12)</f>
        <v>0</v>
      </c>
      <c r="G8" s="400">
        <f>SUM(G9:G12)</f>
        <v>0</v>
      </c>
      <c r="H8" s="854">
        <f>+H9</f>
        <v>2300</v>
      </c>
      <c r="I8" s="854">
        <f>SUM(I9:I12)</f>
        <v>0</v>
      </c>
      <c r="J8" s="854">
        <f>SUM(J9:J12)</f>
        <v>0</v>
      </c>
      <c r="K8" s="854">
        <f>+K9</f>
        <v>2300</v>
      </c>
      <c r="L8" s="855"/>
      <c r="M8" s="854"/>
      <c r="N8" s="854"/>
      <c r="O8" s="856"/>
      <c r="P8" s="857"/>
      <c r="Q8" s="854">
        <f>SUM(Q10:Q12)</f>
        <v>2300</v>
      </c>
      <c r="R8" s="854">
        <f>SUM(R10:R12)</f>
        <v>2300</v>
      </c>
    </row>
    <row r="9" spans="1:18" ht="16.5" thickTop="1" x14ac:dyDescent="0.25">
      <c r="A9" s="94">
        <v>2</v>
      </c>
      <c r="B9" s="364"/>
      <c r="C9" s="365" t="s">
        <v>253</v>
      </c>
      <c r="D9" s="203" t="s">
        <v>105</v>
      </c>
      <c r="E9" s="401"/>
      <c r="F9" s="204">
        <f>SUM(F10:F12)</f>
        <v>0</v>
      </c>
      <c r="G9" s="204">
        <f>SUM(G10:G12)</f>
        <v>0</v>
      </c>
      <c r="H9" s="858">
        <f>SUM(H10:H12)</f>
        <v>2300</v>
      </c>
      <c r="I9" s="858">
        <f>SUM(I10:I12)</f>
        <v>0</v>
      </c>
      <c r="J9" s="859">
        <f>SUM(J10:J12)</f>
        <v>0</v>
      </c>
      <c r="K9" s="1197">
        <f>SUM(H9:J9)</f>
        <v>2300</v>
      </c>
      <c r="L9" s="860"/>
      <c r="M9" s="859"/>
      <c r="N9" s="859"/>
      <c r="O9" s="859"/>
      <c r="P9" s="861"/>
      <c r="Q9" s="862">
        <f>SUM(Q10:Q12)</f>
        <v>2300</v>
      </c>
      <c r="R9" s="862">
        <f>SUM(R10:R12)</f>
        <v>2300</v>
      </c>
    </row>
    <row r="10" spans="1:18" ht="15.75" x14ac:dyDescent="0.25">
      <c r="A10" s="94">
        <v>3</v>
      </c>
      <c r="B10" s="364"/>
      <c r="C10" s="402"/>
      <c r="D10" s="207" t="s">
        <v>13</v>
      </c>
      <c r="E10" s="369" t="s">
        <v>256</v>
      </c>
      <c r="F10" s="209"/>
      <c r="G10" s="210"/>
      <c r="H10" s="484">
        <v>300</v>
      </c>
      <c r="I10" s="863"/>
      <c r="J10" s="394"/>
      <c r="K10" s="864">
        <f>SUM(H10:J10)</f>
        <v>300</v>
      </c>
      <c r="L10" s="393"/>
      <c r="M10" s="394"/>
      <c r="N10" s="394"/>
      <c r="O10" s="394"/>
      <c r="P10" s="485"/>
      <c r="Q10" s="533">
        <v>300</v>
      </c>
      <c r="R10" s="533">
        <v>300</v>
      </c>
    </row>
    <row r="11" spans="1:18" ht="15.75" x14ac:dyDescent="0.25">
      <c r="A11" s="94">
        <v>4</v>
      </c>
      <c r="B11" s="364"/>
      <c r="C11" s="402"/>
      <c r="D11" s="207" t="s">
        <v>14</v>
      </c>
      <c r="E11" s="369" t="s">
        <v>113</v>
      </c>
      <c r="F11" s="209"/>
      <c r="G11" s="210"/>
      <c r="H11" s="484">
        <v>1000</v>
      </c>
      <c r="I11" s="863"/>
      <c r="J11" s="394"/>
      <c r="K11" s="864">
        <v>1000</v>
      </c>
      <c r="L11" s="393"/>
      <c r="M11" s="394"/>
      <c r="N11" s="394"/>
      <c r="O11" s="394"/>
      <c r="P11" s="485"/>
      <c r="Q11" s="533">
        <v>1000</v>
      </c>
      <c r="R11" s="533">
        <v>1000</v>
      </c>
    </row>
    <row r="12" spans="1:18" ht="16.5" thickBot="1" x14ac:dyDescent="0.3">
      <c r="A12" s="103">
        <v>5</v>
      </c>
      <c r="B12" s="403"/>
      <c r="C12" s="404"/>
      <c r="D12" s="405" t="s">
        <v>15</v>
      </c>
      <c r="E12" s="406" t="s">
        <v>69</v>
      </c>
      <c r="F12" s="407"/>
      <c r="G12" s="408"/>
      <c r="H12" s="489">
        <v>1000</v>
      </c>
      <c r="I12" s="865"/>
      <c r="J12" s="398"/>
      <c r="K12" s="866">
        <v>1000</v>
      </c>
      <c r="L12" s="397"/>
      <c r="M12" s="398"/>
      <c r="N12" s="398"/>
      <c r="O12" s="398"/>
      <c r="P12" s="490"/>
      <c r="Q12" s="867">
        <v>1000</v>
      </c>
      <c r="R12" s="867">
        <v>1000</v>
      </c>
    </row>
    <row r="13" spans="1:18" ht="15" x14ac:dyDescent="0.2">
      <c r="A13" s="99"/>
      <c r="B13" s="9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</sheetData>
  <mergeCells count="19">
    <mergeCell ref="M6:M7"/>
    <mergeCell ref="L4:P4"/>
    <mergeCell ref="P6:P7"/>
    <mergeCell ref="A1:R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R3:R7"/>
    <mergeCell ref="Q3:Q7"/>
    <mergeCell ref="N6:N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zoomScale="85" zoomScaleNormal="85" zoomScaleSheetLayoutView="100" workbookViewId="0">
      <selection activeCell="B9" sqref="B9:B60"/>
    </sheetView>
  </sheetViews>
  <sheetFormatPr defaultRowHeight="12.75" x14ac:dyDescent="0.2"/>
  <cols>
    <col min="1" max="1" width="3.85546875" style="1" customWidth="1"/>
    <col min="2" max="2" width="5.42578125" style="87" customWidth="1"/>
    <col min="3" max="3" width="7.28515625" style="16" customWidth="1"/>
    <col min="4" max="4" width="2.7109375" style="16" customWidth="1"/>
    <col min="5" max="5" width="37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2" width="11.42578125" style="16" customWidth="1"/>
    <col min="13" max="13" width="9.140625" style="16"/>
    <col min="14" max="14" width="10.5703125" style="16" bestFit="1" customWidth="1"/>
    <col min="15" max="15" width="32" style="16" customWidth="1"/>
    <col min="16" max="16384" width="9.140625" style="16"/>
  </cols>
  <sheetData>
    <row r="1" spans="1:14" ht="23.25" x14ac:dyDescent="0.35">
      <c r="A1" s="1497" t="s">
        <v>259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</row>
    <row r="2" spans="1:14" ht="8.25" customHeight="1" thickBot="1" x14ac:dyDescent="0.25">
      <c r="A2" s="889"/>
      <c r="B2" s="890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4" ht="13.5" customHeight="1" thickBot="1" x14ac:dyDescent="0.25">
      <c r="A3" s="1501" t="s">
        <v>375</v>
      </c>
      <c r="B3" s="1502"/>
      <c r="C3" s="1502"/>
      <c r="D3" s="1502"/>
      <c r="E3" s="1502"/>
      <c r="F3" s="1502"/>
      <c r="G3" s="1502"/>
      <c r="H3" s="1502"/>
      <c r="I3" s="1502"/>
      <c r="J3" s="1502"/>
      <c r="K3" s="1498" t="s">
        <v>396</v>
      </c>
      <c r="L3" s="1498" t="s">
        <v>435</v>
      </c>
    </row>
    <row r="4" spans="1:14" ht="18.75" customHeight="1" x14ac:dyDescent="0.25">
      <c r="A4" s="892"/>
      <c r="B4" s="893"/>
      <c r="C4" s="894"/>
      <c r="D4" s="895"/>
      <c r="E4" s="896"/>
      <c r="F4" s="1503" t="s">
        <v>132</v>
      </c>
      <c r="G4" s="1504"/>
      <c r="H4" s="1504"/>
      <c r="I4" s="1504"/>
      <c r="J4" s="1505"/>
      <c r="K4" s="1499"/>
      <c r="L4" s="1499"/>
    </row>
    <row r="5" spans="1:14" x14ac:dyDescent="0.2">
      <c r="A5" s="897"/>
      <c r="B5" s="898" t="s">
        <v>95</v>
      </c>
      <c r="C5" s="899" t="s">
        <v>17</v>
      </c>
      <c r="D5" s="1514" t="s">
        <v>18</v>
      </c>
      <c r="E5" s="1515"/>
      <c r="F5" s="1515"/>
      <c r="G5" s="1515"/>
      <c r="H5" s="1515"/>
      <c r="I5" s="1515"/>
      <c r="J5" s="1515"/>
      <c r="K5" s="1499"/>
      <c r="L5" s="1499"/>
    </row>
    <row r="6" spans="1:14" x14ac:dyDescent="0.2">
      <c r="A6" s="892"/>
      <c r="B6" s="900" t="s">
        <v>96</v>
      </c>
      <c r="C6" s="900" t="s">
        <v>94</v>
      </c>
      <c r="D6" s="895"/>
      <c r="E6" s="896" t="s">
        <v>11</v>
      </c>
      <c r="F6" s="1506">
        <v>610</v>
      </c>
      <c r="G6" s="1508">
        <v>620</v>
      </c>
      <c r="H6" s="1508">
        <v>630</v>
      </c>
      <c r="I6" s="1512">
        <v>640</v>
      </c>
      <c r="J6" s="1510" t="s">
        <v>9</v>
      </c>
      <c r="K6" s="1499"/>
      <c r="L6" s="1499"/>
    </row>
    <row r="7" spans="1:14" ht="13.5" thickBot="1" x14ac:dyDescent="0.25">
      <c r="A7" s="901"/>
      <c r="B7" s="902"/>
      <c r="C7" s="902"/>
      <c r="D7" s="903"/>
      <c r="E7" s="904"/>
      <c r="F7" s="1507"/>
      <c r="G7" s="1509"/>
      <c r="H7" s="1509"/>
      <c r="I7" s="1513"/>
      <c r="J7" s="1511"/>
      <c r="K7" s="1500"/>
      <c r="L7" s="1500"/>
    </row>
    <row r="8" spans="1:14" ht="15.75" thickTop="1" x14ac:dyDescent="0.2">
      <c r="A8" s="1353">
        <v>1</v>
      </c>
      <c r="B8" s="905"/>
      <c r="C8" s="906" t="s">
        <v>259</v>
      </c>
      <c r="D8" s="907"/>
      <c r="E8" s="908"/>
      <c r="F8" s="909">
        <f t="shared" ref="F8:L8" si="0">SUM(F9+F20+F38+F45+F55)</f>
        <v>142000</v>
      </c>
      <c r="G8" s="909">
        <f t="shared" si="0"/>
        <v>0</v>
      </c>
      <c r="H8" s="909">
        <f t="shared" si="0"/>
        <v>13800</v>
      </c>
      <c r="I8" s="909">
        <f t="shared" si="0"/>
        <v>0</v>
      </c>
      <c r="J8" s="910">
        <f t="shared" si="0"/>
        <v>155800</v>
      </c>
      <c r="K8" s="910">
        <f t="shared" si="0"/>
        <v>155731</v>
      </c>
      <c r="L8" s="910">
        <f t="shared" si="0"/>
        <v>158731</v>
      </c>
    </row>
    <row r="9" spans="1:14" ht="15" x14ac:dyDescent="0.25">
      <c r="A9" s="1354">
        <v>2</v>
      </c>
      <c r="B9" s="1355">
        <v>1</v>
      </c>
      <c r="C9" s="911" t="s">
        <v>123</v>
      </c>
      <c r="D9" s="912"/>
      <c r="E9" s="912"/>
      <c r="F9" s="913">
        <f>SUM(F10)</f>
        <v>57000</v>
      </c>
      <c r="G9" s="913">
        <f>SUM(G10)</f>
        <v>0</v>
      </c>
      <c r="H9" s="913">
        <f>SUM(H10)</f>
        <v>810</v>
      </c>
      <c r="I9" s="913">
        <f>SUM(I10)</f>
        <v>0</v>
      </c>
      <c r="J9" s="913">
        <f>J10</f>
        <v>57810</v>
      </c>
      <c r="K9" s="913">
        <f t="shared" ref="K9:L9" si="1">K10</f>
        <v>57660</v>
      </c>
      <c r="L9" s="913">
        <f t="shared" si="1"/>
        <v>59541</v>
      </c>
      <c r="M9" s="88"/>
    </row>
    <row r="10" spans="1:14" ht="15" x14ac:dyDescent="0.25">
      <c r="A10" s="1354">
        <v>3</v>
      </c>
      <c r="B10" s="1356"/>
      <c r="C10" s="914" t="s">
        <v>260</v>
      </c>
      <c r="D10" s="915" t="s">
        <v>114</v>
      </c>
      <c r="E10" s="916"/>
      <c r="F10" s="917">
        <f>SUM(F11:F19)</f>
        <v>57000</v>
      </c>
      <c r="G10" s="917">
        <f>SUM(G11:G19)</f>
        <v>0</v>
      </c>
      <c r="H10" s="917">
        <f>SUM(H11:H19)</f>
        <v>810</v>
      </c>
      <c r="I10" s="917">
        <f>SUM(I11:I19)</f>
        <v>0</v>
      </c>
      <c r="J10" s="1173">
        <f>SUM(J11:J19)</f>
        <v>57810</v>
      </c>
      <c r="K10" s="1173">
        <f t="shared" ref="K10:L10" si="2">SUM(K11:K19)</f>
        <v>57660</v>
      </c>
      <c r="L10" s="1173">
        <f t="shared" si="2"/>
        <v>59541</v>
      </c>
      <c r="M10" s="88"/>
    </row>
    <row r="11" spans="1:14" ht="15" x14ac:dyDescent="0.25">
      <c r="A11" s="1353">
        <v>4</v>
      </c>
      <c r="B11" s="1356"/>
      <c r="C11" s="918"/>
      <c r="D11" s="919"/>
      <c r="E11" s="920" t="s">
        <v>240</v>
      </c>
      <c r="F11" s="921">
        <v>57000</v>
      </c>
      <c r="G11" s="921"/>
      <c r="H11" s="922"/>
      <c r="I11" s="923"/>
      <c r="J11" s="923">
        <v>57000</v>
      </c>
      <c r="K11" s="921">
        <v>57000</v>
      </c>
      <c r="L11" s="921">
        <v>58881</v>
      </c>
      <c r="M11" s="88"/>
    </row>
    <row r="12" spans="1:14" ht="15" x14ac:dyDescent="0.25">
      <c r="A12" s="1354">
        <v>5</v>
      </c>
      <c r="B12" s="1356"/>
      <c r="C12" s="918"/>
      <c r="D12" s="919"/>
      <c r="E12" s="920" t="s">
        <v>261</v>
      </c>
      <c r="F12" s="921"/>
      <c r="G12" s="921"/>
      <c r="H12" s="924">
        <v>0</v>
      </c>
      <c r="I12" s="921"/>
      <c r="J12" s="923">
        <f t="shared" ref="J12:J36" si="3">SUM(F12:I12)</f>
        <v>0</v>
      </c>
      <c r="K12" s="921">
        <f t="shared" ref="K12:K56" si="4">+J12</f>
        <v>0</v>
      </c>
      <c r="L12" s="921">
        <f t="shared" ref="L12:L56" si="5">+J12</f>
        <v>0</v>
      </c>
      <c r="M12" s="88"/>
    </row>
    <row r="13" spans="1:14" ht="15" x14ac:dyDescent="0.25">
      <c r="A13" s="1354">
        <v>6</v>
      </c>
      <c r="B13" s="1356"/>
      <c r="C13" s="918"/>
      <c r="D13" s="919"/>
      <c r="E13" s="920" t="s">
        <v>262</v>
      </c>
      <c r="F13" s="921"/>
      <c r="G13" s="921"/>
      <c r="H13" s="924">
        <v>160</v>
      </c>
      <c r="I13" s="921"/>
      <c r="J13" s="923">
        <f t="shared" si="3"/>
        <v>160</v>
      </c>
      <c r="K13" s="921">
        <f t="shared" si="4"/>
        <v>160</v>
      </c>
      <c r="L13" s="921">
        <f t="shared" si="5"/>
        <v>160</v>
      </c>
      <c r="M13" s="88"/>
    </row>
    <row r="14" spans="1:14" ht="15" x14ac:dyDescent="0.25">
      <c r="A14" s="1353">
        <v>7</v>
      </c>
      <c r="B14" s="1356"/>
      <c r="C14" s="918"/>
      <c r="D14" s="919"/>
      <c r="E14" s="920" t="s">
        <v>263</v>
      </c>
      <c r="F14" s="921"/>
      <c r="G14" s="921"/>
      <c r="H14" s="924">
        <v>0</v>
      </c>
      <c r="I14" s="921"/>
      <c r="J14" s="923">
        <v>0</v>
      </c>
      <c r="K14" s="921">
        <f t="shared" si="4"/>
        <v>0</v>
      </c>
      <c r="L14" s="921">
        <f t="shared" si="5"/>
        <v>0</v>
      </c>
      <c r="M14" s="88"/>
    </row>
    <row r="15" spans="1:14" ht="15" x14ac:dyDescent="0.25">
      <c r="A15" s="1354">
        <v>8</v>
      </c>
      <c r="B15" s="1356"/>
      <c r="C15" s="918"/>
      <c r="D15" s="919"/>
      <c r="E15" s="920" t="s">
        <v>265</v>
      </c>
      <c r="F15" s="921"/>
      <c r="G15" s="921"/>
      <c r="H15" s="924">
        <v>150</v>
      </c>
      <c r="I15" s="921"/>
      <c r="J15" s="923">
        <v>150</v>
      </c>
      <c r="K15" s="921">
        <v>100</v>
      </c>
      <c r="L15" s="921">
        <v>100</v>
      </c>
      <c r="M15" s="88"/>
    </row>
    <row r="16" spans="1:14" ht="15" x14ac:dyDescent="0.25">
      <c r="A16" s="1354">
        <v>9</v>
      </c>
      <c r="B16" s="1356"/>
      <c r="C16" s="918"/>
      <c r="D16" s="919"/>
      <c r="E16" s="920" t="s">
        <v>267</v>
      </c>
      <c r="F16" s="921"/>
      <c r="G16" s="921"/>
      <c r="H16" s="924">
        <v>200</v>
      </c>
      <c r="I16" s="921"/>
      <c r="J16" s="923">
        <f t="shared" si="3"/>
        <v>200</v>
      </c>
      <c r="K16" s="921">
        <v>100</v>
      </c>
      <c r="L16" s="921">
        <v>100</v>
      </c>
      <c r="M16" s="88"/>
      <c r="N16" s="701"/>
    </row>
    <row r="17" spans="1:15" ht="15" x14ac:dyDescent="0.25">
      <c r="A17" s="1353">
        <v>10</v>
      </c>
      <c r="B17" s="1356"/>
      <c r="C17" s="918"/>
      <c r="D17" s="919"/>
      <c r="E17" s="920" t="s">
        <v>346</v>
      </c>
      <c r="F17" s="921"/>
      <c r="G17" s="921"/>
      <c r="H17" s="924">
        <v>100</v>
      </c>
      <c r="I17" s="921"/>
      <c r="J17" s="923">
        <v>100</v>
      </c>
      <c r="K17" s="921">
        <v>100</v>
      </c>
      <c r="L17" s="921">
        <f t="shared" si="5"/>
        <v>100</v>
      </c>
      <c r="M17" s="88"/>
    </row>
    <row r="18" spans="1:15" ht="15" x14ac:dyDescent="0.25">
      <c r="A18" s="1354">
        <v>11</v>
      </c>
      <c r="B18" s="1356"/>
      <c r="C18" s="918"/>
      <c r="D18" s="919"/>
      <c r="E18" s="920" t="s">
        <v>268</v>
      </c>
      <c r="F18" s="921"/>
      <c r="G18" s="921"/>
      <c r="H18" s="924">
        <v>100</v>
      </c>
      <c r="I18" s="921"/>
      <c r="J18" s="923">
        <f t="shared" si="3"/>
        <v>100</v>
      </c>
      <c r="K18" s="921">
        <f t="shared" si="4"/>
        <v>100</v>
      </c>
      <c r="L18" s="921">
        <f t="shared" si="5"/>
        <v>100</v>
      </c>
      <c r="M18" s="88"/>
    </row>
    <row r="19" spans="1:15" ht="15" x14ac:dyDescent="0.25">
      <c r="A19" s="1354">
        <v>12</v>
      </c>
      <c r="B19" s="1356"/>
      <c r="C19" s="918"/>
      <c r="D19" s="919"/>
      <c r="E19" s="920" t="s">
        <v>266</v>
      </c>
      <c r="F19" s="921"/>
      <c r="G19" s="921"/>
      <c r="H19" s="924">
        <v>100</v>
      </c>
      <c r="I19" s="921"/>
      <c r="J19" s="923">
        <f t="shared" si="3"/>
        <v>100</v>
      </c>
      <c r="K19" s="921">
        <f t="shared" si="4"/>
        <v>100</v>
      </c>
      <c r="L19" s="921">
        <f t="shared" si="5"/>
        <v>100</v>
      </c>
      <c r="M19" s="88"/>
    </row>
    <row r="20" spans="1:15" ht="15" x14ac:dyDescent="0.25">
      <c r="A20" s="1353">
        <v>13</v>
      </c>
      <c r="B20" s="1355">
        <v>2</v>
      </c>
      <c r="C20" s="911" t="s">
        <v>124</v>
      </c>
      <c r="D20" s="912"/>
      <c r="E20" s="912"/>
      <c r="F20" s="913">
        <f>SUM(F21)</f>
        <v>50000</v>
      </c>
      <c r="G20" s="913">
        <f>SUM(G21)</f>
        <v>0</v>
      </c>
      <c r="H20" s="913">
        <f>SUM(H21)</f>
        <v>8500</v>
      </c>
      <c r="I20" s="913">
        <f>SUM(I21)</f>
        <v>0</v>
      </c>
      <c r="J20" s="913">
        <f>+J21</f>
        <v>58500</v>
      </c>
      <c r="K20" s="913">
        <f t="shared" ref="K20:L20" si="6">+K21</f>
        <v>59081</v>
      </c>
      <c r="L20" s="913">
        <f t="shared" si="6"/>
        <v>60200</v>
      </c>
      <c r="M20" s="88"/>
    </row>
    <row r="21" spans="1:15" ht="15" x14ac:dyDescent="0.25">
      <c r="A21" s="1354">
        <v>14</v>
      </c>
      <c r="B21" s="1356"/>
      <c r="C21" s="914" t="s">
        <v>269</v>
      </c>
      <c r="D21" s="915" t="s">
        <v>115</v>
      </c>
      <c r="E21" s="916"/>
      <c r="F21" s="917">
        <f>SUM(F22:F36)</f>
        <v>50000</v>
      </c>
      <c r="G21" s="917">
        <f>SUM(G22:G36)</f>
        <v>0</v>
      </c>
      <c r="H21" s="917">
        <f>SUM(H22:H36)</f>
        <v>8500</v>
      </c>
      <c r="I21" s="917">
        <f>SUM(I22:I36)</f>
        <v>0</v>
      </c>
      <c r="J21" s="1173">
        <f>SUM(J22:J36)</f>
        <v>58500</v>
      </c>
      <c r="K21" s="1173">
        <f t="shared" ref="K21:L21" si="7">SUM(K22:K36)</f>
        <v>59081</v>
      </c>
      <c r="L21" s="1173">
        <f t="shared" si="7"/>
        <v>60200</v>
      </c>
      <c r="M21" s="88"/>
    </row>
    <row r="22" spans="1:15" ht="15" x14ac:dyDescent="0.25">
      <c r="A22" s="1354">
        <v>15</v>
      </c>
      <c r="B22" s="1356"/>
      <c r="C22" s="918"/>
      <c r="D22" s="919"/>
      <c r="E22" s="920" t="s">
        <v>240</v>
      </c>
      <c r="F22" s="921">
        <v>50000</v>
      </c>
      <c r="G22" s="921"/>
      <c r="H22" s="922"/>
      <c r="I22" s="923"/>
      <c r="J22" s="923">
        <v>50000</v>
      </c>
      <c r="K22" s="921">
        <v>50881</v>
      </c>
      <c r="L22" s="921">
        <v>52000</v>
      </c>
      <c r="M22" s="88"/>
    </row>
    <row r="23" spans="1:15" ht="15" x14ac:dyDescent="0.25">
      <c r="A23" s="1353">
        <v>16</v>
      </c>
      <c r="B23" s="1356"/>
      <c r="C23" s="918"/>
      <c r="D23" s="919"/>
      <c r="E23" s="920" t="s">
        <v>425</v>
      </c>
      <c r="F23" s="923"/>
      <c r="G23" s="923"/>
      <c r="H23" s="924">
        <v>5000</v>
      </c>
      <c r="I23" s="923"/>
      <c r="J23" s="923">
        <v>5000</v>
      </c>
      <c r="K23" s="921">
        <v>5000</v>
      </c>
      <c r="L23" s="921">
        <v>5000</v>
      </c>
      <c r="M23" s="88"/>
    </row>
    <row r="24" spans="1:15" ht="15" x14ac:dyDescent="0.25">
      <c r="A24" s="1354">
        <v>17</v>
      </c>
      <c r="B24" s="1356"/>
      <c r="C24" s="918"/>
      <c r="D24" s="919"/>
      <c r="E24" s="920" t="s">
        <v>426</v>
      </c>
      <c r="F24" s="923"/>
      <c r="G24" s="923"/>
      <c r="H24" s="924">
        <v>2000</v>
      </c>
      <c r="I24" s="923"/>
      <c r="J24" s="923">
        <f t="shared" si="3"/>
        <v>2000</v>
      </c>
      <c r="K24" s="921">
        <f t="shared" si="4"/>
        <v>2000</v>
      </c>
      <c r="L24" s="921">
        <f t="shared" si="5"/>
        <v>2000</v>
      </c>
      <c r="M24" s="88"/>
    </row>
    <row r="25" spans="1:15" ht="15" x14ac:dyDescent="0.25">
      <c r="A25" s="1354">
        <v>18</v>
      </c>
      <c r="B25" s="1356"/>
      <c r="C25" s="918"/>
      <c r="D25" s="919"/>
      <c r="E25" s="920" t="s">
        <v>261</v>
      </c>
      <c r="F25" s="923"/>
      <c r="G25" s="923"/>
      <c r="H25" s="924">
        <v>0</v>
      </c>
      <c r="I25" s="923"/>
      <c r="J25" s="923">
        <v>0</v>
      </c>
      <c r="K25" s="921">
        <f t="shared" si="4"/>
        <v>0</v>
      </c>
      <c r="L25" s="921">
        <f t="shared" si="5"/>
        <v>0</v>
      </c>
      <c r="M25" s="88"/>
    </row>
    <row r="26" spans="1:15" ht="15" x14ac:dyDescent="0.25">
      <c r="A26" s="1353">
        <v>19</v>
      </c>
      <c r="B26" s="1356"/>
      <c r="C26" s="918"/>
      <c r="D26" s="919"/>
      <c r="E26" s="920" t="s">
        <v>262</v>
      </c>
      <c r="F26" s="923"/>
      <c r="G26" s="923"/>
      <c r="H26" s="924">
        <v>80</v>
      </c>
      <c r="I26" s="923"/>
      <c r="J26" s="923">
        <f t="shared" si="3"/>
        <v>80</v>
      </c>
      <c r="K26" s="921">
        <f t="shared" si="4"/>
        <v>80</v>
      </c>
      <c r="L26" s="921">
        <f t="shared" si="5"/>
        <v>80</v>
      </c>
      <c r="M26" s="88"/>
    </row>
    <row r="27" spans="1:15" ht="15" x14ac:dyDescent="0.25">
      <c r="A27" s="1354">
        <v>20</v>
      </c>
      <c r="B27" s="1356"/>
      <c r="C27" s="918"/>
      <c r="D27" s="919"/>
      <c r="E27" s="920" t="s">
        <v>263</v>
      </c>
      <c r="F27" s="921"/>
      <c r="G27" s="921"/>
      <c r="H27" s="924">
        <v>0</v>
      </c>
      <c r="I27" s="921"/>
      <c r="J27" s="923">
        <f t="shared" si="3"/>
        <v>0</v>
      </c>
      <c r="K27" s="921">
        <f t="shared" si="4"/>
        <v>0</v>
      </c>
      <c r="L27" s="921">
        <f t="shared" si="5"/>
        <v>0</v>
      </c>
      <c r="M27" s="88"/>
    </row>
    <row r="28" spans="1:15" ht="15" x14ac:dyDescent="0.25">
      <c r="A28" s="1354">
        <v>21</v>
      </c>
      <c r="B28" s="1356"/>
      <c r="C28" s="918"/>
      <c r="D28" s="919"/>
      <c r="E28" s="920" t="s">
        <v>225</v>
      </c>
      <c r="F28" s="921"/>
      <c r="G28" s="921"/>
      <c r="H28" s="924">
        <v>50</v>
      </c>
      <c r="I28" s="921"/>
      <c r="J28" s="923">
        <f t="shared" si="3"/>
        <v>50</v>
      </c>
      <c r="K28" s="921">
        <f t="shared" si="4"/>
        <v>50</v>
      </c>
      <c r="L28" s="921">
        <f t="shared" si="5"/>
        <v>50</v>
      </c>
      <c r="M28" s="88"/>
    </row>
    <row r="29" spans="1:15" ht="15" x14ac:dyDescent="0.25">
      <c r="A29" s="1353">
        <v>22</v>
      </c>
      <c r="B29" s="1356"/>
      <c r="C29" s="918"/>
      <c r="D29" s="919"/>
      <c r="E29" s="920" t="s">
        <v>264</v>
      </c>
      <c r="F29" s="921"/>
      <c r="G29" s="921"/>
      <c r="H29" s="924">
        <v>150</v>
      </c>
      <c r="I29" s="921"/>
      <c r="J29" s="923">
        <f t="shared" si="3"/>
        <v>150</v>
      </c>
      <c r="K29" s="921">
        <f t="shared" si="4"/>
        <v>150</v>
      </c>
      <c r="L29" s="921">
        <f t="shared" si="5"/>
        <v>150</v>
      </c>
      <c r="M29" s="88"/>
    </row>
    <row r="30" spans="1:15" ht="15" x14ac:dyDescent="0.25">
      <c r="A30" s="1354">
        <v>23</v>
      </c>
      <c r="B30" s="1356"/>
      <c r="C30" s="918"/>
      <c r="D30" s="919"/>
      <c r="E30" s="920" t="s">
        <v>265</v>
      </c>
      <c r="F30" s="921"/>
      <c r="G30" s="921"/>
      <c r="H30" s="924">
        <v>800</v>
      </c>
      <c r="I30" s="921"/>
      <c r="J30" s="923">
        <f t="shared" si="3"/>
        <v>800</v>
      </c>
      <c r="K30" s="921">
        <v>500</v>
      </c>
      <c r="L30" s="921">
        <v>500</v>
      </c>
      <c r="M30" s="88"/>
    </row>
    <row r="31" spans="1:15" ht="15" x14ac:dyDescent="0.25">
      <c r="A31" s="1354">
        <v>24</v>
      </c>
      <c r="B31" s="1356"/>
      <c r="C31" s="918"/>
      <c r="D31" s="919"/>
      <c r="E31" s="920" t="s">
        <v>266</v>
      </c>
      <c r="F31" s="921"/>
      <c r="G31" s="921"/>
      <c r="H31" s="924">
        <v>20</v>
      </c>
      <c r="I31" s="921"/>
      <c r="J31" s="923">
        <f t="shared" si="3"/>
        <v>20</v>
      </c>
      <c r="K31" s="921">
        <f t="shared" si="4"/>
        <v>20</v>
      </c>
      <c r="L31" s="921">
        <f t="shared" si="5"/>
        <v>20</v>
      </c>
      <c r="M31" s="88"/>
      <c r="O31" s="891"/>
    </row>
    <row r="32" spans="1:15" ht="15" x14ac:dyDescent="0.25">
      <c r="A32" s="1353">
        <v>25</v>
      </c>
      <c r="B32" s="1356"/>
      <c r="C32" s="918"/>
      <c r="D32" s="919"/>
      <c r="E32" s="920" t="s">
        <v>270</v>
      </c>
      <c r="F32" s="921"/>
      <c r="G32" s="921"/>
      <c r="H32" s="924">
        <v>100</v>
      </c>
      <c r="I32" s="921"/>
      <c r="J32" s="923">
        <v>100</v>
      </c>
      <c r="K32" s="921">
        <f t="shared" si="4"/>
        <v>100</v>
      </c>
      <c r="L32" s="921">
        <f t="shared" si="5"/>
        <v>100</v>
      </c>
      <c r="M32" s="88"/>
    </row>
    <row r="33" spans="1:13" ht="15" x14ac:dyDescent="0.25">
      <c r="A33" s="1354">
        <v>26</v>
      </c>
      <c r="B33" s="1356"/>
      <c r="C33" s="918"/>
      <c r="D33" s="919"/>
      <c r="E33" s="920" t="s">
        <v>347</v>
      </c>
      <c r="F33" s="921"/>
      <c r="G33" s="921"/>
      <c r="H33" s="924">
        <v>0</v>
      </c>
      <c r="I33" s="921"/>
      <c r="J33" s="923">
        <f t="shared" si="3"/>
        <v>0</v>
      </c>
      <c r="K33" s="921">
        <f t="shared" si="4"/>
        <v>0</v>
      </c>
      <c r="L33" s="921">
        <f t="shared" si="5"/>
        <v>0</v>
      </c>
      <c r="M33" s="88"/>
    </row>
    <row r="34" spans="1:13" ht="15" x14ac:dyDescent="0.25">
      <c r="A34" s="1354">
        <v>27</v>
      </c>
      <c r="B34" s="1356"/>
      <c r="C34" s="918"/>
      <c r="D34" s="919"/>
      <c r="E34" s="920" t="s">
        <v>397</v>
      </c>
      <c r="F34" s="921"/>
      <c r="G34" s="921"/>
      <c r="H34" s="924">
        <v>100</v>
      </c>
      <c r="I34" s="921"/>
      <c r="J34" s="923">
        <f t="shared" si="3"/>
        <v>100</v>
      </c>
      <c r="K34" s="921">
        <f t="shared" si="4"/>
        <v>100</v>
      </c>
      <c r="L34" s="921">
        <f t="shared" si="5"/>
        <v>100</v>
      </c>
      <c r="M34" s="88"/>
    </row>
    <row r="35" spans="1:13" ht="15" x14ac:dyDescent="0.25">
      <c r="A35" s="1353">
        <v>28</v>
      </c>
      <c r="B35" s="1356"/>
      <c r="C35" s="918"/>
      <c r="D35" s="919"/>
      <c r="E35" s="920" t="s">
        <v>346</v>
      </c>
      <c r="F35" s="921"/>
      <c r="G35" s="921"/>
      <c r="H35" s="924">
        <v>100</v>
      </c>
      <c r="I35" s="921"/>
      <c r="J35" s="923">
        <f t="shared" si="3"/>
        <v>100</v>
      </c>
      <c r="K35" s="921">
        <f t="shared" si="4"/>
        <v>100</v>
      </c>
      <c r="L35" s="921">
        <f t="shared" si="5"/>
        <v>100</v>
      </c>
      <c r="M35" s="88"/>
    </row>
    <row r="36" spans="1:13" ht="13.15" customHeight="1" x14ac:dyDescent="0.25">
      <c r="A36" s="1354">
        <v>29</v>
      </c>
      <c r="B36" s="1356"/>
      <c r="C36" s="918"/>
      <c r="D36" s="919"/>
      <c r="E36" s="920" t="s">
        <v>268</v>
      </c>
      <c r="F36" s="921"/>
      <c r="G36" s="921"/>
      <c r="H36" s="924">
        <v>100</v>
      </c>
      <c r="I36" s="921"/>
      <c r="J36" s="923">
        <f t="shared" si="3"/>
        <v>100</v>
      </c>
      <c r="K36" s="921">
        <f t="shared" si="4"/>
        <v>100</v>
      </c>
      <c r="L36" s="921">
        <f t="shared" si="5"/>
        <v>100</v>
      </c>
      <c r="M36" s="88"/>
    </row>
    <row r="37" spans="1:13" ht="15" hidden="1" x14ac:dyDescent="0.25">
      <c r="A37" s="1354">
        <v>30</v>
      </c>
      <c r="B37" s="1356"/>
      <c r="C37" s="918"/>
      <c r="D37" s="919"/>
      <c r="E37" s="920"/>
      <c r="F37" s="921"/>
      <c r="G37" s="921"/>
      <c r="H37" s="924"/>
      <c r="I37" s="921"/>
      <c r="J37" s="923"/>
      <c r="K37" s="923">
        <f t="shared" si="4"/>
        <v>0</v>
      </c>
      <c r="L37" s="923">
        <f t="shared" si="5"/>
        <v>0</v>
      </c>
      <c r="M37" s="88"/>
    </row>
    <row r="38" spans="1:13" ht="15" x14ac:dyDescent="0.25">
      <c r="A38" s="1353">
        <v>31</v>
      </c>
      <c r="B38" s="1355">
        <v>3</v>
      </c>
      <c r="C38" s="911" t="s">
        <v>125</v>
      </c>
      <c r="D38" s="912"/>
      <c r="E38" s="912"/>
      <c r="F38" s="913">
        <f>SUM(F39)</f>
        <v>13000</v>
      </c>
      <c r="G38" s="913">
        <f>SUM(G39)</f>
        <v>0</v>
      </c>
      <c r="H38" s="913">
        <f>SUM(H39)</f>
        <v>250</v>
      </c>
      <c r="I38" s="913">
        <f>SUM(I39)</f>
        <v>0</v>
      </c>
      <c r="J38" s="913">
        <f>SUM(F38:I38)</f>
        <v>13250</v>
      </c>
      <c r="K38" s="913">
        <f t="shared" si="4"/>
        <v>13250</v>
      </c>
      <c r="L38" s="913">
        <f t="shared" si="5"/>
        <v>13250</v>
      </c>
      <c r="M38" s="88"/>
    </row>
    <row r="39" spans="1:13" ht="15" x14ac:dyDescent="0.25">
      <c r="A39" s="1354">
        <v>32</v>
      </c>
      <c r="B39" s="1357"/>
      <c r="C39" s="914" t="s">
        <v>271</v>
      </c>
      <c r="D39" s="925"/>
      <c r="E39" s="916" t="s">
        <v>116</v>
      </c>
      <c r="F39" s="926">
        <f>SUM(F40:F42)</f>
        <v>13000</v>
      </c>
      <c r="G39" s="926">
        <f>SUM(G40:G42)</f>
        <v>0</v>
      </c>
      <c r="H39" s="917">
        <f>SUM(H40:H42)</f>
        <v>250</v>
      </c>
      <c r="I39" s="926">
        <f>SUM(I40:I42)</f>
        <v>0</v>
      </c>
      <c r="J39" s="1174">
        <f>SUM(F39:I39)</f>
        <v>13250</v>
      </c>
      <c r="K39" s="926">
        <f>K40+K41+K42</f>
        <v>13200</v>
      </c>
      <c r="L39" s="926">
        <f>+K39</f>
        <v>13200</v>
      </c>
      <c r="M39" s="88"/>
    </row>
    <row r="40" spans="1:13" ht="15" x14ac:dyDescent="0.25">
      <c r="A40" s="1354">
        <v>33</v>
      </c>
      <c r="B40" s="1356"/>
      <c r="C40" s="918"/>
      <c r="D40" s="919"/>
      <c r="E40" s="920" t="s">
        <v>103</v>
      </c>
      <c r="F40" s="921">
        <v>13000</v>
      </c>
      <c r="G40" s="921"/>
      <c r="H40" s="922"/>
      <c r="I40" s="921"/>
      <c r="J40" s="923">
        <f>SUM(F40:I40)</f>
        <v>13000</v>
      </c>
      <c r="K40" s="921">
        <v>13000</v>
      </c>
      <c r="L40" s="921">
        <v>13000</v>
      </c>
      <c r="M40" s="88"/>
    </row>
    <row r="41" spans="1:13" ht="15" x14ac:dyDescent="0.25">
      <c r="A41" s="1353">
        <v>34</v>
      </c>
      <c r="B41" s="1356"/>
      <c r="C41" s="918"/>
      <c r="D41" s="919"/>
      <c r="E41" s="920" t="s">
        <v>265</v>
      </c>
      <c r="F41" s="921"/>
      <c r="G41" s="921"/>
      <c r="H41" s="924">
        <v>150</v>
      </c>
      <c r="I41" s="921"/>
      <c r="J41" s="923">
        <f>SUM(F41:I41)</f>
        <v>150</v>
      </c>
      <c r="K41" s="921">
        <v>100</v>
      </c>
      <c r="L41" s="921">
        <v>100</v>
      </c>
      <c r="M41" s="88"/>
    </row>
    <row r="42" spans="1:13" ht="15" x14ac:dyDescent="0.25">
      <c r="A42" s="1354">
        <v>35</v>
      </c>
      <c r="B42" s="1356"/>
      <c r="C42" s="918"/>
      <c r="D42" s="919"/>
      <c r="E42" s="920" t="s">
        <v>267</v>
      </c>
      <c r="F42" s="921"/>
      <c r="G42" s="921"/>
      <c r="H42" s="924">
        <v>100</v>
      </c>
      <c r="I42" s="921"/>
      <c r="J42" s="923">
        <f>SUM(F42:I42)</f>
        <v>100</v>
      </c>
      <c r="K42" s="921">
        <f t="shared" si="4"/>
        <v>100</v>
      </c>
      <c r="L42" s="921">
        <f t="shared" si="5"/>
        <v>100</v>
      </c>
      <c r="M42" s="88"/>
    </row>
    <row r="43" spans="1:13" ht="0.6" customHeight="1" x14ac:dyDescent="0.25">
      <c r="A43" s="1354">
        <v>36</v>
      </c>
      <c r="B43" s="1356"/>
      <c r="C43" s="918"/>
      <c r="D43" s="919"/>
      <c r="E43" s="920"/>
      <c r="F43" s="921"/>
      <c r="G43" s="921"/>
      <c r="H43" s="924"/>
      <c r="I43" s="921"/>
      <c r="J43" s="923"/>
      <c r="K43" s="923">
        <f t="shared" si="4"/>
        <v>0</v>
      </c>
      <c r="L43" s="923">
        <f t="shared" si="5"/>
        <v>0</v>
      </c>
      <c r="M43" s="88"/>
    </row>
    <row r="44" spans="1:13" ht="15" hidden="1" x14ac:dyDescent="0.25">
      <c r="A44" s="1353">
        <v>37</v>
      </c>
      <c r="B44" s="1356"/>
      <c r="C44" s="918"/>
      <c r="D44" s="919"/>
      <c r="E44" s="920"/>
      <c r="F44" s="921"/>
      <c r="G44" s="921"/>
      <c r="H44" s="924"/>
      <c r="I44" s="921"/>
      <c r="J44" s="923"/>
      <c r="K44" s="923">
        <f t="shared" si="4"/>
        <v>0</v>
      </c>
      <c r="L44" s="923">
        <f t="shared" si="5"/>
        <v>0</v>
      </c>
      <c r="M44" s="88"/>
    </row>
    <row r="45" spans="1:13" ht="15" x14ac:dyDescent="0.25">
      <c r="A45" s="1354">
        <v>38</v>
      </c>
      <c r="B45" s="1355">
        <v>4</v>
      </c>
      <c r="C45" s="911" t="s">
        <v>121</v>
      </c>
      <c r="D45" s="912"/>
      <c r="E45" s="912"/>
      <c r="F45" s="913">
        <f>SUM(F46)</f>
        <v>22000</v>
      </c>
      <c r="G45" s="913">
        <f>SUM(G46)</f>
        <v>0</v>
      </c>
      <c r="H45" s="913">
        <f>SUM(H46)</f>
        <v>1940</v>
      </c>
      <c r="I45" s="913">
        <f>SUM(I46)</f>
        <v>0</v>
      </c>
      <c r="J45" s="913">
        <f t="shared" ref="J45:J54" si="8">SUM(F45:I45)</f>
        <v>23940</v>
      </c>
      <c r="K45" s="913">
        <f t="shared" si="4"/>
        <v>23940</v>
      </c>
      <c r="L45" s="913">
        <f t="shared" si="5"/>
        <v>23940</v>
      </c>
      <c r="M45" s="88"/>
    </row>
    <row r="46" spans="1:13" ht="15" x14ac:dyDescent="0.25">
      <c r="A46" s="1354">
        <v>39</v>
      </c>
      <c r="B46" s="1356"/>
      <c r="C46" s="914" t="s">
        <v>272</v>
      </c>
      <c r="D46" s="925"/>
      <c r="E46" s="916" t="s">
        <v>122</v>
      </c>
      <c r="F46" s="926">
        <f>SUM(F47:F54)</f>
        <v>22000</v>
      </c>
      <c r="G46" s="926">
        <f>SUM(G47:G54)</f>
        <v>0</v>
      </c>
      <c r="H46" s="917">
        <f>SUM(H47:H54)</f>
        <v>1940</v>
      </c>
      <c r="I46" s="926">
        <f>SUM(I47:I54)</f>
        <v>0</v>
      </c>
      <c r="J46" s="1174">
        <f t="shared" si="8"/>
        <v>23940</v>
      </c>
      <c r="K46" s="926">
        <f>SUM(K47:K54)</f>
        <v>22640</v>
      </c>
      <c r="L46" s="926">
        <f>SUM(L47:L54)</f>
        <v>22640</v>
      </c>
      <c r="M46" s="88"/>
    </row>
    <row r="47" spans="1:13" ht="15" x14ac:dyDescent="0.25">
      <c r="A47" s="1353">
        <v>40</v>
      </c>
      <c r="B47" s="1356"/>
      <c r="C47" s="918"/>
      <c r="D47" s="919"/>
      <c r="E47" s="920" t="s">
        <v>240</v>
      </c>
      <c r="F47" s="921">
        <v>22000</v>
      </c>
      <c r="G47" s="921"/>
      <c r="H47" s="922"/>
      <c r="I47" s="921"/>
      <c r="J47" s="923">
        <f t="shared" si="8"/>
        <v>22000</v>
      </c>
      <c r="K47" s="921">
        <v>22000</v>
      </c>
      <c r="L47" s="921">
        <v>22000</v>
      </c>
      <c r="M47" s="409"/>
    </row>
    <row r="48" spans="1:13" ht="15" x14ac:dyDescent="0.25">
      <c r="A48" s="1354">
        <v>41</v>
      </c>
      <c r="B48" s="1356"/>
      <c r="C48" s="918"/>
      <c r="D48" s="919"/>
      <c r="E48" s="920"/>
      <c r="F48" s="923"/>
      <c r="G48" s="923"/>
      <c r="H48" s="924">
        <v>0</v>
      </c>
      <c r="I48" s="921"/>
      <c r="J48" s="923">
        <f t="shared" si="8"/>
        <v>0</v>
      </c>
      <c r="K48" s="921">
        <f t="shared" si="4"/>
        <v>0</v>
      </c>
      <c r="L48" s="921">
        <f t="shared" si="5"/>
        <v>0</v>
      </c>
      <c r="M48" s="88"/>
    </row>
    <row r="49" spans="1:13" ht="15" x14ac:dyDescent="0.25">
      <c r="A49" s="1354">
        <v>42</v>
      </c>
      <c r="B49" s="1356"/>
      <c r="C49" s="918"/>
      <c r="D49" s="919"/>
      <c r="E49" s="920"/>
      <c r="F49" s="923"/>
      <c r="G49" s="923"/>
      <c r="H49" s="924">
        <v>0</v>
      </c>
      <c r="I49" s="921"/>
      <c r="J49" s="923">
        <f t="shared" si="8"/>
        <v>0</v>
      </c>
      <c r="K49" s="921">
        <f t="shared" si="4"/>
        <v>0</v>
      </c>
      <c r="L49" s="921">
        <f t="shared" si="5"/>
        <v>0</v>
      </c>
      <c r="M49" s="88"/>
    </row>
    <row r="50" spans="1:13" ht="15" x14ac:dyDescent="0.25">
      <c r="A50" s="1353">
        <v>43</v>
      </c>
      <c r="B50" s="1356"/>
      <c r="C50" s="918"/>
      <c r="D50" s="919"/>
      <c r="E50" s="920" t="s">
        <v>263</v>
      </c>
      <c r="F50" s="921"/>
      <c r="G50" s="921"/>
      <c r="H50" s="924">
        <v>0</v>
      </c>
      <c r="I50" s="921"/>
      <c r="J50" s="923">
        <f t="shared" si="8"/>
        <v>0</v>
      </c>
      <c r="K50" s="921">
        <f t="shared" si="4"/>
        <v>0</v>
      </c>
      <c r="L50" s="921">
        <f t="shared" si="5"/>
        <v>0</v>
      </c>
      <c r="M50" s="88"/>
    </row>
    <row r="51" spans="1:13" ht="15" x14ac:dyDescent="0.25">
      <c r="A51" s="1354">
        <v>44</v>
      </c>
      <c r="B51" s="1356"/>
      <c r="C51" s="918"/>
      <c r="D51" s="919"/>
      <c r="E51" s="920" t="s">
        <v>274</v>
      </c>
      <c r="F51" s="921"/>
      <c r="G51" s="921"/>
      <c r="H51" s="924">
        <v>40</v>
      </c>
      <c r="I51" s="921"/>
      <c r="J51" s="923">
        <f t="shared" si="8"/>
        <v>40</v>
      </c>
      <c r="K51" s="921">
        <f t="shared" si="4"/>
        <v>40</v>
      </c>
      <c r="L51" s="921">
        <f t="shared" si="5"/>
        <v>40</v>
      </c>
      <c r="M51" s="88"/>
    </row>
    <row r="52" spans="1:13" ht="15" x14ac:dyDescent="0.25">
      <c r="A52" s="1354">
        <v>45</v>
      </c>
      <c r="B52" s="1356"/>
      <c r="C52" s="918"/>
      <c r="D52" s="919"/>
      <c r="E52" s="920" t="s">
        <v>398</v>
      </c>
      <c r="F52" s="921"/>
      <c r="G52" s="921"/>
      <c r="H52" s="924">
        <v>300</v>
      </c>
      <c r="I52" s="921"/>
      <c r="J52" s="923">
        <f t="shared" si="8"/>
        <v>300</v>
      </c>
      <c r="K52" s="921">
        <f t="shared" si="4"/>
        <v>300</v>
      </c>
      <c r="L52" s="921">
        <f t="shared" si="5"/>
        <v>300</v>
      </c>
      <c r="M52" s="88"/>
    </row>
    <row r="53" spans="1:13" ht="15" x14ac:dyDescent="0.25">
      <c r="A53" s="1353">
        <v>46</v>
      </c>
      <c r="B53" s="1356"/>
      <c r="C53" s="918"/>
      <c r="D53" s="919"/>
      <c r="E53" s="920" t="s">
        <v>270</v>
      </c>
      <c r="F53" s="921"/>
      <c r="G53" s="921"/>
      <c r="H53" s="924">
        <v>1500</v>
      </c>
      <c r="I53" s="921"/>
      <c r="J53" s="923">
        <f t="shared" si="8"/>
        <v>1500</v>
      </c>
      <c r="K53" s="921">
        <v>200</v>
      </c>
      <c r="L53" s="921">
        <v>200</v>
      </c>
      <c r="M53" s="88"/>
    </row>
    <row r="54" spans="1:13" ht="15" x14ac:dyDescent="0.25">
      <c r="A54" s="1354">
        <v>47</v>
      </c>
      <c r="B54" s="1356"/>
      <c r="C54" s="918"/>
      <c r="D54" s="919"/>
      <c r="E54" s="920" t="s">
        <v>275</v>
      </c>
      <c r="F54" s="921"/>
      <c r="G54" s="921"/>
      <c r="H54" s="924">
        <v>100</v>
      </c>
      <c r="I54" s="921"/>
      <c r="J54" s="923">
        <f t="shared" si="8"/>
        <v>100</v>
      </c>
      <c r="K54" s="921">
        <f t="shared" si="4"/>
        <v>100</v>
      </c>
      <c r="L54" s="921">
        <f t="shared" si="5"/>
        <v>100</v>
      </c>
      <c r="M54" s="88"/>
    </row>
    <row r="55" spans="1:13" ht="15" x14ac:dyDescent="0.25">
      <c r="A55" s="1354">
        <v>48</v>
      </c>
      <c r="B55" s="1358">
        <v>5</v>
      </c>
      <c r="C55" s="927" t="s">
        <v>269</v>
      </c>
      <c r="D55" s="928"/>
      <c r="E55" s="929" t="s">
        <v>276</v>
      </c>
      <c r="F55" s="930">
        <f>SUM(F56:F57)</f>
        <v>0</v>
      </c>
      <c r="G55" s="930">
        <f>SUM(G56:G57)</f>
        <v>0</v>
      </c>
      <c r="H55" s="930">
        <f>SUM(H56:H57)</f>
        <v>2300</v>
      </c>
      <c r="I55" s="930">
        <f>SUM(I56:I57)</f>
        <v>0</v>
      </c>
      <c r="J55" s="930">
        <f>SUM(J56:J57)</f>
        <v>2300</v>
      </c>
      <c r="K55" s="930">
        <f>SUM(K56+K57)</f>
        <v>1800</v>
      </c>
      <c r="L55" s="930">
        <f>SUM(L56+L57)</f>
        <v>1800</v>
      </c>
      <c r="M55" s="88"/>
    </row>
    <row r="56" spans="1:13" ht="15" x14ac:dyDescent="0.25">
      <c r="A56" s="1353">
        <v>49</v>
      </c>
      <c r="B56" s="1356"/>
      <c r="C56" s="918"/>
      <c r="D56" s="919"/>
      <c r="E56" s="920" t="s">
        <v>277</v>
      </c>
      <c r="F56" s="921"/>
      <c r="G56" s="921"/>
      <c r="H56" s="924">
        <v>300</v>
      </c>
      <c r="I56" s="921"/>
      <c r="J56" s="923">
        <v>300</v>
      </c>
      <c r="K56" s="921">
        <f t="shared" si="4"/>
        <v>300</v>
      </c>
      <c r="L56" s="921">
        <f t="shared" si="5"/>
        <v>300</v>
      </c>
      <c r="M56" s="88"/>
    </row>
    <row r="57" spans="1:13" ht="15" x14ac:dyDescent="0.25">
      <c r="A57" s="1354">
        <v>50</v>
      </c>
      <c r="B57" s="1356"/>
      <c r="C57" s="918"/>
      <c r="D57" s="919"/>
      <c r="E57" s="920" t="s">
        <v>278</v>
      </c>
      <c r="F57" s="921"/>
      <c r="G57" s="921"/>
      <c r="H57" s="924">
        <v>2000</v>
      </c>
      <c r="I57" s="921"/>
      <c r="J57" s="923">
        <v>2000</v>
      </c>
      <c r="K57" s="921">
        <v>1500</v>
      </c>
      <c r="L57" s="921">
        <v>1500</v>
      </c>
      <c r="M57" s="88"/>
    </row>
    <row r="58" spans="1:13" x14ac:dyDescent="0.2">
      <c r="A58" s="16"/>
      <c r="B58" s="18"/>
    </row>
    <row r="59" spans="1:13" x14ac:dyDescent="0.2">
      <c r="B59" s="1359"/>
    </row>
    <row r="60" spans="1:13" x14ac:dyDescent="0.2">
      <c r="B60" s="1359"/>
    </row>
  </sheetData>
  <mergeCells count="11">
    <mergeCell ref="A1:L1"/>
    <mergeCell ref="L3:L7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85" zoomScaleNormal="85" workbookViewId="0">
      <selection activeCell="Q22" sqref="Q22"/>
    </sheetView>
  </sheetViews>
  <sheetFormatPr defaultRowHeight="12.75" x14ac:dyDescent="0.2"/>
  <cols>
    <col min="1" max="1" width="3.5703125" style="1" customWidth="1"/>
    <col min="2" max="2" width="3.42578125" style="87" customWidth="1"/>
    <col min="3" max="3" width="7.28515625" style="16" customWidth="1"/>
    <col min="4" max="4" width="2.28515625" style="16" customWidth="1"/>
    <col min="5" max="5" width="37.85546875" style="16" customWidth="1"/>
    <col min="6" max="6" width="11.85546875" style="16" bestFit="1" customWidth="1"/>
    <col min="7" max="7" width="7.140625" style="16" hidden="1" customWidth="1"/>
    <col min="8" max="8" width="13.28515625" style="16" bestFit="1" customWidth="1"/>
    <col min="9" max="10" width="16.28515625" style="16" hidden="1" customWidth="1"/>
    <col min="11" max="11" width="16.28515625" style="16" customWidth="1"/>
    <col min="12" max="12" width="16.28515625" style="344" customWidth="1"/>
    <col min="13" max="13" width="16.28515625" style="16" customWidth="1"/>
    <col min="14" max="16" width="9.140625" style="16"/>
    <col min="17" max="17" width="9.140625" style="16" customWidth="1"/>
    <col min="18" max="16384" width="9.140625" style="16"/>
  </cols>
  <sheetData>
    <row r="1" spans="1:14" ht="23.25" x14ac:dyDescent="0.2">
      <c r="A1" s="1516" t="s">
        <v>152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</row>
    <row r="2" spans="1:14" ht="9.75" customHeight="1" thickBot="1" x14ac:dyDescent="0.25"/>
    <row r="3" spans="1:14" ht="29.25" customHeight="1" thickBot="1" x14ac:dyDescent="0.3">
      <c r="A3" s="1475" t="s">
        <v>375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7"/>
      <c r="L3" s="1525" t="s">
        <v>396</v>
      </c>
      <c r="M3" s="1472" t="s">
        <v>435</v>
      </c>
    </row>
    <row r="4" spans="1:14" ht="18.75" customHeight="1" x14ac:dyDescent="0.2">
      <c r="A4" s="89"/>
      <c r="B4" s="1485" t="s">
        <v>132</v>
      </c>
      <c r="C4" s="1486"/>
      <c r="D4" s="1486"/>
      <c r="E4" s="1486"/>
      <c r="F4" s="1486"/>
      <c r="G4" s="1486"/>
      <c r="H4" s="1486"/>
      <c r="I4" s="1486"/>
      <c r="J4" s="1486"/>
      <c r="K4" s="1487"/>
      <c r="L4" s="1526"/>
      <c r="M4" s="1491"/>
    </row>
    <row r="5" spans="1:14" ht="12.75" customHeight="1" thickBot="1" x14ac:dyDescent="0.25">
      <c r="A5" s="90"/>
      <c r="B5" s="380" t="s">
        <v>95</v>
      </c>
      <c r="C5" s="381" t="s">
        <v>17</v>
      </c>
      <c r="D5" s="1520" t="s">
        <v>18</v>
      </c>
      <c r="E5" s="1521"/>
      <c r="F5" s="1521"/>
      <c r="G5" s="1521"/>
      <c r="H5" s="1521"/>
      <c r="I5" s="1521"/>
      <c r="J5" s="1521"/>
      <c r="K5" s="1522"/>
      <c r="L5" s="1526"/>
      <c r="M5" s="1491"/>
    </row>
    <row r="6" spans="1:14" ht="15" x14ac:dyDescent="0.2">
      <c r="A6" s="89"/>
      <c r="B6" s="410" t="s">
        <v>96</v>
      </c>
      <c r="C6" s="411" t="s">
        <v>94</v>
      </c>
      <c r="D6" s="143"/>
      <c r="E6" s="412" t="s">
        <v>11</v>
      </c>
      <c r="F6" s="1517">
        <v>610</v>
      </c>
      <c r="G6" s="1518">
        <v>620</v>
      </c>
      <c r="H6" s="1518">
        <v>630</v>
      </c>
      <c r="I6" s="1518">
        <v>640</v>
      </c>
      <c r="J6" s="1519">
        <v>650</v>
      </c>
      <c r="K6" s="1523" t="s">
        <v>9</v>
      </c>
      <c r="L6" s="1526"/>
      <c r="M6" s="1491"/>
    </row>
    <row r="7" spans="1:14" ht="15.75" thickBot="1" x14ac:dyDescent="0.25">
      <c r="A7" s="118"/>
      <c r="B7" s="386"/>
      <c r="C7" s="387"/>
      <c r="D7" s="199"/>
      <c r="E7" s="200"/>
      <c r="F7" s="1424"/>
      <c r="G7" s="1426"/>
      <c r="H7" s="1426"/>
      <c r="I7" s="1426"/>
      <c r="J7" s="1420"/>
      <c r="K7" s="1524"/>
      <c r="L7" s="1527"/>
      <c r="M7" s="1492"/>
    </row>
    <row r="8" spans="1:14" ht="17.25" thickTop="1" thickBot="1" x14ac:dyDescent="0.25">
      <c r="A8" s="93">
        <v>1</v>
      </c>
      <c r="B8" s="413" t="s">
        <v>280</v>
      </c>
      <c r="C8" s="414"/>
      <c r="D8" s="415"/>
      <c r="E8" s="416"/>
      <c r="F8" s="734">
        <f>+F9+F17+F21</f>
        <v>3200</v>
      </c>
      <c r="G8" s="735">
        <f>SUM(G9+G17)</f>
        <v>0</v>
      </c>
      <c r="H8" s="735">
        <f>+H9+H17+H21</f>
        <v>16300</v>
      </c>
      <c r="I8" s="735">
        <f>SUM(I9+I17)</f>
        <v>0</v>
      </c>
      <c r="J8" s="735">
        <f>SUM(J9+J17)</f>
        <v>0</v>
      </c>
      <c r="K8" s="736">
        <f>+K9+K17+K21</f>
        <v>19800</v>
      </c>
      <c r="L8" s="737">
        <f>SUM(L9+L17+L21)</f>
        <v>17150</v>
      </c>
      <c r="M8" s="738">
        <f>SUM(M9+M17+M21)</f>
        <v>17150</v>
      </c>
      <c r="N8" s="18"/>
    </row>
    <row r="9" spans="1:14" s="131" customFormat="1" ht="16.5" thickTop="1" x14ac:dyDescent="0.25">
      <c r="A9" s="614">
        <v>2</v>
      </c>
      <c r="B9" s="613"/>
      <c r="C9" s="417" t="s">
        <v>279</v>
      </c>
      <c r="D9" s="417"/>
      <c r="E9" s="418" t="s">
        <v>117</v>
      </c>
      <c r="F9" s="739">
        <v>700</v>
      </c>
      <c r="G9" s="740">
        <f>SUM(G10:G13)</f>
        <v>0</v>
      </c>
      <c r="H9" s="740">
        <f>SUM(H10:H16)</f>
        <v>8200</v>
      </c>
      <c r="I9" s="740">
        <f>SUM(I10:I13)</f>
        <v>0</v>
      </c>
      <c r="J9" s="740">
        <f>SUM(J10:J13)</f>
        <v>0</v>
      </c>
      <c r="K9" s="741">
        <f>SUM(K10:K16)</f>
        <v>9200</v>
      </c>
      <c r="L9" s="742">
        <f>SUM(L10:L16)</f>
        <v>7550</v>
      </c>
      <c r="M9" s="743">
        <f>SUM(M10:M16)</f>
        <v>7550</v>
      </c>
    </row>
    <row r="10" spans="1:14" ht="15" x14ac:dyDescent="0.2">
      <c r="A10" s="95">
        <v>3</v>
      </c>
      <c r="B10" s="144"/>
      <c r="C10" s="402"/>
      <c r="D10" s="207"/>
      <c r="E10" s="97" t="s">
        <v>240</v>
      </c>
      <c r="F10" s="744">
        <v>1000</v>
      </c>
      <c r="G10" s="745"/>
      <c r="H10" s="746">
        <v>0</v>
      </c>
      <c r="I10" s="745"/>
      <c r="J10" s="745"/>
      <c r="K10" s="747">
        <f>SUM(F10:J10)</f>
        <v>1000</v>
      </c>
      <c r="L10" s="748">
        <v>1000</v>
      </c>
      <c r="M10" s="749">
        <v>1000</v>
      </c>
      <c r="N10" s="131"/>
    </row>
    <row r="11" spans="1:14" ht="15" x14ac:dyDescent="0.2">
      <c r="A11" s="135">
        <v>4</v>
      </c>
      <c r="B11" s="144"/>
      <c r="C11" s="419"/>
      <c r="D11" s="206"/>
      <c r="E11" s="420" t="s">
        <v>427</v>
      </c>
      <c r="F11" s="744"/>
      <c r="G11" s="745"/>
      <c r="H11" s="746">
        <v>4000</v>
      </c>
      <c r="I11" s="745"/>
      <c r="J11" s="745"/>
      <c r="K11" s="747">
        <f>SUM(F11:J11)</f>
        <v>4000</v>
      </c>
      <c r="L11" s="748">
        <v>4000</v>
      </c>
      <c r="M11" s="749">
        <v>4000</v>
      </c>
      <c r="N11" s="131"/>
    </row>
    <row r="12" spans="1:14" ht="15" x14ac:dyDescent="0.2">
      <c r="A12" s="95">
        <v>5</v>
      </c>
      <c r="B12" s="144"/>
      <c r="C12" s="419"/>
      <c r="D12" s="206"/>
      <c r="E12" s="421" t="s">
        <v>281</v>
      </c>
      <c r="F12" s="744"/>
      <c r="G12" s="745"/>
      <c r="H12" s="746">
        <v>1400</v>
      </c>
      <c r="I12" s="745"/>
      <c r="J12" s="745"/>
      <c r="K12" s="747">
        <f>SUM(F12:J12)</f>
        <v>1400</v>
      </c>
      <c r="L12" s="750">
        <v>1400</v>
      </c>
      <c r="M12" s="751">
        <v>1400</v>
      </c>
    </row>
    <row r="13" spans="1:14" ht="15" x14ac:dyDescent="0.2">
      <c r="A13" s="95">
        <v>6</v>
      </c>
      <c r="B13" s="144"/>
      <c r="C13" s="419"/>
      <c r="D13" s="206"/>
      <c r="E13" s="421" t="s">
        <v>282</v>
      </c>
      <c r="F13" s="744"/>
      <c r="G13" s="745"/>
      <c r="H13" s="746">
        <v>600</v>
      </c>
      <c r="I13" s="745"/>
      <c r="J13" s="745"/>
      <c r="K13" s="747">
        <f>SUM(F13:J13)</f>
        <v>600</v>
      </c>
      <c r="L13" s="750">
        <v>600</v>
      </c>
      <c r="M13" s="751">
        <v>600</v>
      </c>
    </row>
    <row r="14" spans="1:14" ht="15" x14ac:dyDescent="0.2">
      <c r="A14" s="135">
        <v>7</v>
      </c>
      <c r="B14" s="144"/>
      <c r="C14" s="419"/>
      <c r="D14" s="206"/>
      <c r="E14" s="421" t="s">
        <v>451</v>
      </c>
      <c r="F14" s="744"/>
      <c r="G14" s="745"/>
      <c r="H14" s="746">
        <v>1500</v>
      </c>
      <c r="I14" s="745"/>
      <c r="J14" s="745"/>
      <c r="K14" s="747">
        <f>SUM(F14:J14)</f>
        <v>1500</v>
      </c>
      <c r="L14" s="750">
        <v>150</v>
      </c>
      <c r="M14" s="751">
        <v>150</v>
      </c>
    </row>
    <row r="15" spans="1:14" ht="15" x14ac:dyDescent="0.2">
      <c r="A15" s="95">
        <v>8</v>
      </c>
      <c r="B15" s="144"/>
      <c r="C15" s="419"/>
      <c r="D15" s="206"/>
      <c r="E15" s="421" t="s">
        <v>267</v>
      </c>
      <c r="F15" s="744"/>
      <c r="G15" s="745"/>
      <c r="H15" s="746">
        <v>500</v>
      </c>
      <c r="I15" s="745"/>
      <c r="J15" s="745"/>
      <c r="K15" s="747">
        <v>500</v>
      </c>
      <c r="L15" s="750">
        <v>300</v>
      </c>
      <c r="M15" s="751">
        <v>300</v>
      </c>
    </row>
    <row r="16" spans="1:14" ht="15" x14ac:dyDescent="0.2">
      <c r="A16" s="95">
        <v>9</v>
      </c>
      <c r="B16" s="144"/>
      <c r="C16" s="402"/>
      <c r="D16" s="207"/>
      <c r="E16" s="373" t="s">
        <v>275</v>
      </c>
      <c r="F16" s="744"/>
      <c r="G16" s="745"/>
      <c r="H16" s="746">
        <v>200</v>
      </c>
      <c r="I16" s="745"/>
      <c r="J16" s="745"/>
      <c r="K16" s="747">
        <v>200</v>
      </c>
      <c r="L16" s="750">
        <v>100</v>
      </c>
      <c r="M16" s="751">
        <v>100</v>
      </c>
    </row>
    <row r="17" spans="1:17" ht="15" x14ac:dyDescent="0.2">
      <c r="A17" s="135">
        <v>10</v>
      </c>
      <c r="B17" s="360"/>
      <c r="C17" s="361" t="s">
        <v>0</v>
      </c>
      <c r="D17" s="362"/>
      <c r="E17" s="363"/>
      <c r="F17" s="752">
        <f>SUM(F18)</f>
        <v>700</v>
      </c>
      <c r="G17" s="753">
        <f>SUM(G18)</f>
        <v>0</v>
      </c>
      <c r="H17" s="753">
        <f>SUM(H18)</f>
        <v>500</v>
      </c>
      <c r="I17" s="753">
        <f>SUM(I18)</f>
        <v>0</v>
      </c>
      <c r="J17" s="753">
        <f>SUM(J18)</f>
        <v>0</v>
      </c>
      <c r="K17" s="754">
        <f>SUM(F17:J17)</f>
        <v>1200</v>
      </c>
      <c r="L17" s="755">
        <f>L18</f>
        <v>1200</v>
      </c>
      <c r="M17" s="756">
        <f>M18</f>
        <v>1200</v>
      </c>
      <c r="Q17" s="701"/>
    </row>
    <row r="18" spans="1:17" ht="15.75" x14ac:dyDescent="0.25">
      <c r="A18" s="614">
        <v>11</v>
      </c>
      <c r="B18" s="613"/>
      <c r="C18" s="365" t="s">
        <v>241</v>
      </c>
      <c r="D18" s="422" t="s">
        <v>126</v>
      </c>
      <c r="E18" s="401"/>
      <c r="F18" s="757">
        <f>SUM(F19:F20)</f>
        <v>700</v>
      </c>
      <c r="G18" s="758">
        <f>SUM(G19:G20)</f>
        <v>0</v>
      </c>
      <c r="H18" s="758">
        <f>SUM(H19:H20)</f>
        <v>500</v>
      </c>
      <c r="I18" s="758">
        <f>SUM(I19:I20)</f>
        <v>0</v>
      </c>
      <c r="J18" s="758">
        <f>SUM(J19:J20)</f>
        <v>0</v>
      </c>
      <c r="K18" s="759">
        <f>SUM(F18:J18)</f>
        <v>1200</v>
      </c>
      <c r="L18" s="760">
        <f>L19+L20</f>
        <v>1200</v>
      </c>
      <c r="M18" s="761">
        <f>M19+M20</f>
        <v>1200</v>
      </c>
    </row>
    <row r="19" spans="1:17" ht="15" x14ac:dyDescent="0.2">
      <c r="A19" s="95">
        <v>12</v>
      </c>
      <c r="B19" s="144"/>
      <c r="C19" s="368"/>
      <c r="D19" s="207"/>
      <c r="E19" s="423" t="s">
        <v>240</v>
      </c>
      <c r="F19" s="744">
        <v>700</v>
      </c>
      <c r="G19" s="745"/>
      <c r="H19" s="746">
        <v>0</v>
      </c>
      <c r="I19" s="745"/>
      <c r="J19" s="745"/>
      <c r="K19" s="747">
        <f>SUM(F19:J19)</f>
        <v>700</v>
      </c>
      <c r="L19" s="750">
        <v>700</v>
      </c>
      <c r="M19" s="751">
        <v>700</v>
      </c>
    </row>
    <row r="20" spans="1:17" ht="15" x14ac:dyDescent="0.2">
      <c r="A20" s="135">
        <v>13</v>
      </c>
      <c r="B20" s="424"/>
      <c r="C20" s="425"/>
      <c r="D20" s="426"/>
      <c r="E20" s="427" t="s">
        <v>283</v>
      </c>
      <c r="F20" s="762"/>
      <c r="G20" s="763"/>
      <c r="H20" s="764">
        <v>500</v>
      </c>
      <c r="I20" s="763"/>
      <c r="J20" s="763"/>
      <c r="K20" s="765">
        <f>SUM(F20:H20)</f>
        <v>500</v>
      </c>
      <c r="L20" s="766">
        <v>500</v>
      </c>
      <c r="M20" s="767">
        <v>500</v>
      </c>
    </row>
    <row r="21" spans="1:17" s="344" customFormat="1" ht="15.75" x14ac:dyDescent="0.25">
      <c r="A21" s="95">
        <v>14</v>
      </c>
      <c r="B21" s="428"/>
      <c r="C21" s="429">
        <v>8201</v>
      </c>
      <c r="D21" s="430"/>
      <c r="E21" s="431" t="s">
        <v>284</v>
      </c>
      <c r="F21" s="768">
        <f t="shared" ref="F21:M21" si="0">SUM(F22+F23+F24+F26+F27+F28)</f>
        <v>1800</v>
      </c>
      <c r="G21" s="769">
        <f t="shared" si="0"/>
        <v>0</v>
      </c>
      <c r="H21" s="769">
        <f t="shared" si="0"/>
        <v>7600</v>
      </c>
      <c r="I21" s="769">
        <f t="shared" si="0"/>
        <v>0</v>
      </c>
      <c r="J21" s="769">
        <f t="shared" si="0"/>
        <v>0</v>
      </c>
      <c r="K21" s="770">
        <f t="shared" si="0"/>
        <v>9400</v>
      </c>
      <c r="L21" s="771">
        <f t="shared" si="0"/>
        <v>8400</v>
      </c>
      <c r="M21" s="772">
        <f t="shared" si="0"/>
        <v>8400</v>
      </c>
    </row>
    <row r="22" spans="1:17" ht="15" x14ac:dyDescent="0.2">
      <c r="A22" s="95">
        <v>15</v>
      </c>
      <c r="B22" s="424"/>
      <c r="C22" s="425"/>
      <c r="D22" s="426"/>
      <c r="E22" s="1146" t="s">
        <v>285</v>
      </c>
      <c r="F22" s="1147"/>
      <c r="G22" s="1148"/>
      <c r="H22" s="1149">
        <v>1000</v>
      </c>
      <c r="I22" s="1148"/>
      <c r="J22" s="1148"/>
      <c r="K22" s="773">
        <v>1000</v>
      </c>
      <c r="L22" s="1150">
        <v>1000</v>
      </c>
      <c r="M22" s="1151">
        <v>1000</v>
      </c>
    </row>
    <row r="23" spans="1:17" ht="15" x14ac:dyDescent="0.2">
      <c r="A23" s="135">
        <v>16</v>
      </c>
      <c r="B23" s="424"/>
      <c r="C23" s="425"/>
      <c r="D23" s="426"/>
      <c r="E23" s="427" t="s">
        <v>286</v>
      </c>
      <c r="F23" s="762"/>
      <c r="G23" s="763"/>
      <c r="H23" s="764">
        <v>1000</v>
      </c>
      <c r="I23" s="763"/>
      <c r="J23" s="763"/>
      <c r="K23" s="773">
        <v>1000</v>
      </c>
      <c r="L23" s="766">
        <v>1000</v>
      </c>
      <c r="M23" s="767">
        <v>1000</v>
      </c>
    </row>
    <row r="24" spans="1:17" ht="15" x14ac:dyDescent="0.2">
      <c r="A24" s="95">
        <v>17</v>
      </c>
      <c r="B24" s="424"/>
      <c r="C24" s="432"/>
      <c r="D24" s="426"/>
      <c r="E24" s="427" t="s">
        <v>287</v>
      </c>
      <c r="F24" s="762"/>
      <c r="G24" s="763"/>
      <c r="H24" s="764">
        <v>3000</v>
      </c>
      <c r="I24" s="763"/>
      <c r="J24" s="763"/>
      <c r="K24" s="773">
        <v>3000</v>
      </c>
      <c r="L24" s="766">
        <v>3000</v>
      </c>
      <c r="M24" s="767">
        <v>3000</v>
      </c>
    </row>
    <row r="25" spans="1:17" ht="15" x14ac:dyDescent="0.2">
      <c r="A25" s="95">
        <v>18</v>
      </c>
      <c r="B25" s="424"/>
      <c r="C25" s="432"/>
      <c r="D25" s="426"/>
      <c r="E25" s="427" t="s">
        <v>420</v>
      </c>
      <c r="F25" s="762"/>
      <c r="G25" s="763"/>
      <c r="H25" s="764">
        <v>600</v>
      </c>
      <c r="I25" s="763"/>
      <c r="J25" s="763"/>
      <c r="K25" s="773">
        <v>600</v>
      </c>
      <c r="L25" s="766">
        <v>600</v>
      </c>
      <c r="M25" s="767">
        <v>600</v>
      </c>
    </row>
    <row r="26" spans="1:17" ht="15" x14ac:dyDescent="0.2">
      <c r="A26" s="95">
        <v>19</v>
      </c>
      <c r="B26" s="424"/>
      <c r="C26" s="432"/>
      <c r="D26" s="426"/>
      <c r="E26" s="427" t="s">
        <v>288</v>
      </c>
      <c r="F26" s="762"/>
      <c r="G26" s="763"/>
      <c r="H26" s="764">
        <v>600</v>
      </c>
      <c r="I26" s="763"/>
      <c r="J26" s="763"/>
      <c r="K26" s="773">
        <v>600</v>
      </c>
      <c r="L26" s="766">
        <v>600</v>
      </c>
      <c r="M26" s="767">
        <v>600</v>
      </c>
    </row>
    <row r="27" spans="1:17" ht="15" x14ac:dyDescent="0.2">
      <c r="A27" s="135">
        <v>20</v>
      </c>
      <c r="B27" s="424"/>
      <c r="C27" s="432"/>
      <c r="D27" s="426"/>
      <c r="E27" s="427" t="s">
        <v>289</v>
      </c>
      <c r="F27" s="762"/>
      <c r="G27" s="763"/>
      <c r="H27" s="764">
        <v>2000</v>
      </c>
      <c r="I27" s="763"/>
      <c r="J27" s="763"/>
      <c r="K27" s="773">
        <v>2000</v>
      </c>
      <c r="L27" s="766">
        <v>1000</v>
      </c>
      <c r="M27" s="767">
        <v>1000</v>
      </c>
    </row>
    <row r="28" spans="1:17" ht="15.75" thickBot="1" x14ac:dyDescent="0.25">
      <c r="A28" s="136">
        <v>21</v>
      </c>
      <c r="B28" s="433"/>
      <c r="C28" s="434"/>
      <c r="D28" s="435"/>
      <c r="E28" s="436" t="s">
        <v>290</v>
      </c>
      <c r="F28" s="774">
        <v>1800</v>
      </c>
      <c r="G28" s="775"/>
      <c r="H28" s="776">
        <v>0</v>
      </c>
      <c r="I28" s="775"/>
      <c r="J28" s="775"/>
      <c r="K28" s="777">
        <v>1800</v>
      </c>
      <c r="L28" s="778">
        <v>1800</v>
      </c>
      <c r="M28" s="779">
        <v>1800</v>
      </c>
    </row>
    <row r="29" spans="1:17" ht="24" customHeight="1" x14ac:dyDescent="0.2">
      <c r="A29" s="16"/>
      <c r="B29" s="16"/>
      <c r="L29" s="16"/>
    </row>
  </sheetData>
  <mergeCells count="12">
    <mergeCell ref="A1:M1"/>
    <mergeCell ref="M3:M7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A15" sqref="A15:A16"/>
    </sheetView>
  </sheetViews>
  <sheetFormatPr defaultRowHeight="12.75" x14ac:dyDescent="0.2"/>
  <cols>
    <col min="1" max="1" width="3.85546875" style="1" customWidth="1"/>
    <col min="2" max="2" width="7.42578125" style="87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2" width="13.85546875" style="16" customWidth="1"/>
    <col min="13" max="16384" width="9.140625" style="16"/>
  </cols>
  <sheetData>
    <row r="1" spans="1:13" ht="23.25" x14ac:dyDescent="0.35">
      <c r="A1" s="1412" t="s">
        <v>243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9"/>
    </row>
    <row r="2" spans="1:13" ht="9.75" customHeight="1" thickBot="1" x14ac:dyDescent="0.25">
      <c r="A2" s="99"/>
      <c r="B2" s="9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 customHeight="1" thickBot="1" x14ac:dyDescent="0.3">
      <c r="A3" s="1538" t="s">
        <v>375</v>
      </c>
      <c r="B3" s="1539"/>
      <c r="C3" s="1539"/>
      <c r="D3" s="1539"/>
      <c r="E3" s="1539"/>
      <c r="F3" s="1539"/>
      <c r="G3" s="1539"/>
      <c r="H3" s="1539"/>
      <c r="I3" s="1539"/>
      <c r="J3" s="1539"/>
      <c r="K3" s="1472" t="s">
        <v>396</v>
      </c>
      <c r="L3" s="1472" t="s">
        <v>435</v>
      </c>
      <c r="M3" s="19"/>
    </row>
    <row r="4" spans="1:13" ht="18.75" customHeight="1" x14ac:dyDescent="0.25">
      <c r="A4" s="89"/>
      <c r="B4" s="378"/>
      <c r="C4" s="437"/>
      <c r="D4" s="438"/>
      <c r="E4" s="439"/>
      <c r="F4" s="1540" t="s">
        <v>132</v>
      </c>
      <c r="G4" s="1540"/>
      <c r="H4" s="1540"/>
      <c r="I4" s="1540"/>
      <c r="J4" s="1485"/>
      <c r="K4" s="1473"/>
      <c r="L4" s="1473"/>
      <c r="M4" s="19"/>
    </row>
    <row r="5" spans="1:13" ht="15" x14ac:dyDescent="0.2">
      <c r="A5" s="90"/>
      <c r="B5" s="1531" t="s">
        <v>95</v>
      </c>
      <c r="C5" s="440" t="s">
        <v>17</v>
      </c>
      <c r="D5" s="440"/>
      <c r="E5" s="441"/>
      <c r="F5" s="1169" t="s">
        <v>18</v>
      </c>
      <c r="G5" s="1169"/>
      <c r="H5" s="1169"/>
      <c r="I5" s="1169"/>
      <c r="J5" s="1243"/>
      <c r="K5" s="1473"/>
      <c r="L5" s="1473"/>
      <c r="M5" s="19"/>
    </row>
    <row r="6" spans="1:13" ht="15" x14ac:dyDescent="0.2">
      <c r="A6" s="91"/>
      <c r="B6" s="1537"/>
      <c r="C6" s="1533" t="s">
        <v>94</v>
      </c>
      <c r="D6" s="1534"/>
      <c r="E6" s="1531" t="s">
        <v>11</v>
      </c>
      <c r="F6" s="1543">
        <v>610</v>
      </c>
      <c r="G6" s="1543">
        <v>620</v>
      </c>
      <c r="H6" s="1543">
        <v>630</v>
      </c>
      <c r="I6" s="1543">
        <v>640</v>
      </c>
      <c r="J6" s="1541" t="s">
        <v>9</v>
      </c>
      <c r="K6" s="1473"/>
      <c r="L6" s="1473"/>
      <c r="M6" s="19"/>
    </row>
    <row r="7" spans="1:13" ht="12" customHeight="1" thickBot="1" x14ac:dyDescent="0.25">
      <c r="A7" s="92"/>
      <c r="B7" s="1532"/>
      <c r="C7" s="1535"/>
      <c r="D7" s="1536"/>
      <c r="E7" s="1532"/>
      <c r="F7" s="1544"/>
      <c r="G7" s="1544"/>
      <c r="H7" s="1544"/>
      <c r="I7" s="1544"/>
      <c r="J7" s="1542"/>
      <c r="K7" s="1473"/>
      <c r="L7" s="1473"/>
      <c r="M7" s="19"/>
    </row>
    <row r="8" spans="1:13" ht="16.5" thickTop="1" x14ac:dyDescent="0.25">
      <c r="A8" s="93">
        <v>1</v>
      </c>
      <c r="B8" s="1528" t="s">
        <v>243</v>
      </c>
      <c r="C8" s="1529"/>
      <c r="D8" s="1529"/>
      <c r="E8" s="1530"/>
      <c r="F8" s="443">
        <f>SUM(F10:F12)</f>
        <v>0</v>
      </c>
      <c r="G8" s="443">
        <f>SUM(G10:G12)</f>
        <v>0</v>
      </c>
      <c r="H8" s="780">
        <f>SUM(H10:H14)</f>
        <v>6900</v>
      </c>
      <c r="I8" s="780">
        <f>SUM(I10:I12)</f>
        <v>0</v>
      </c>
      <c r="J8" s="1260">
        <f>SUM(J10:J14)</f>
        <v>6900</v>
      </c>
      <c r="K8" s="1265">
        <f>SUM(K10:K14)</f>
        <v>6300</v>
      </c>
      <c r="L8" s="1265">
        <f>SUM(L10:L14)</f>
        <v>6300</v>
      </c>
      <c r="M8" s="19"/>
    </row>
    <row r="9" spans="1:13" ht="15.75" x14ac:dyDescent="0.25">
      <c r="A9" s="615">
        <v>2</v>
      </c>
      <c r="B9" s="616">
        <v>1</v>
      </c>
      <c r="C9" s="445" t="s">
        <v>244</v>
      </c>
      <c r="D9" s="422" t="s">
        <v>7</v>
      </c>
      <c r="E9" s="203"/>
      <c r="F9" s="446">
        <f>SUM(+F10+F11+F12)</f>
        <v>0</v>
      </c>
      <c r="G9" s="446">
        <f>SUM(+G10+G11+G12)</f>
        <v>0</v>
      </c>
      <c r="H9" s="781">
        <f>SUM(H10+H11+H13+H14+H17)</f>
        <v>6900</v>
      </c>
      <c r="I9" s="781">
        <f>SUM(+I10+I11+I12)</f>
        <v>0</v>
      </c>
      <c r="J9" s="1261">
        <f>SUM(J10+J11+J13+J14+J17)</f>
        <v>6900</v>
      </c>
      <c r="K9" s="1266">
        <f>SUM(K10+K11+K13+K14+K17)</f>
        <v>6300</v>
      </c>
      <c r="L9" s="1266">
        <f>SUM(L10+L11+L13+L14+L17)</f>
        <v>6300</v>
      </c>
      <c r="M9" s="19"/>
    </row>
    <row r="10" spans="1:13" ht="15.75" x14ac:dyDescent="0.25">
      <c r="A10" s="93">
        <v>3</v>
      </c>
      <c r="B10" s="444"/>
      <c r="C10" s="368"/>
      <c r="D10" s="207"/>
      <c r="E10" s="372" t="s">
        <v>245</v>
      </c>
      <c r="F10" s="447"/>
      <c r="G10" s="447"/>
      <c r="H10" s="782">
        <v>1600</v>
      </c>
      <c r="I10" s="783"/>
      <c r="J10" s="1262">
        <v>1600</v>
      </c>
      <c r="K10" s="784">
        <v>1200</v>
      </c>
      <c r="L10" s="784">
        <v>1200</v>
      </c>
    </row>
    <row r="11" spans="1:13" ht="15.75" x14ac:dyDescent="0.25">
      <c r="A11" s="93">
        <v>4</v>
      </c>
      <c r="B11" s="444"/>
      <c r="C11" s="368"/>
      <c r="D11" s="207"/>
      <c r="E11" s="372" t="s">
        <v>292</v>
      </c>
      <c r="F11" s="447"/>
      <c r="G11" s="447"/>
      <c r="H11" s="782">
        <v>1300</v>
      </c>
      <c r="I11" s="783"/>
      <c r="J11" s="1262">
        <v>1300</v>
      </c>
      <c r="K11" s="784">
        <v>1100</v>
      </c>
      <c r="L11" s="784">
        <v>1100</v>
      </c>
    </row>
    <row r="12" spans="1:13" ht="15.75" x14ac:dyDescent="0.25">
      <c r="A12" s="728">
        <v>5</v>
      </c>
      <c r="B12" s="1168"/>
      <c r="C12" s="729"/>
      <c r="D12" s="730"/>
      <c r="E12" s="731" t="s">
        <v>432</v>
      </c>
      <c r="F12" s="732"/>
      <c r="G12" s="732"/>
      <c r="H12" s="785">
        <v>0</v>
      </c>
      <c r="I12" s="786"/>
      <c r="J12" s="1263">
        <v>0</v>
      </c>
      <c r="K12" s="784">
        <v>0</v>
      </c>
      <c r="L12" s="784">
        <v>0</v>
      </c>
    </row>
    <row r="13" spans="1:13" ht="15.75" x14ac:dyDescent="0.25">
      <c r="A13" s="94">
        <v>6</v>
      </c>
      <c r="B13" s="1170"/>
      <c r="C13" s="368"/>
      <c r="D13" s="207"/>
      <c r="E13" s="372" t="s">
        <v>399</v>
      </c>
      <c r="F13" s="447"/>
      <c r="G13" s="447"/>
      <c r="H13" s="782">
        <v>0</v>
      </c>
      <c r="I13" s="783"/>
      <c r="J13" s="1262">
        <v>0</v>
      </c>
      <c r="K13" s="784">
        <v>0</v>
      </c>
      <c r="L13" s="784">
        <v>0</v>
      </c>
    </row>
    <row r="14" spans="1:13" ht="16.5" thickBot="1" x14ac:dyDescent="0.3">
      <c r="A14" s="288">
        <v>7</v>
      </c>
      <c r="B14" s="1201"/>
      <c r="C14" s="1202"/>
      <c r="D14" s="1202"/>
      <c r="E14" s="1203" t="s">
        <v>400</v>
      </c>
      <c r="F14" s="1202"/>
      <c r="G14" s="1202"/>
      <c r="H14" s="1204">
        <v>4000</v>
      </c>
      <c r="I14" s="1204"/>
      <c r="J14" s="1264">
        <v>4000</v>
      </c>
      <c r="K14" s="1267">
        <v>4000</v>
      </c>
      <c r="L14" s="1267">
        <v>4000</v>
      </c>
    </row>
  </sheetData>
  <mergeCells count="14">
    <mergeCell ref="B8:E8"/>
    <mergeCell ref="E6:E7"/>
    <mergeCell ref="C6:D7"/>
    <mergeCell ref="B5:B7"/>
    <mergeCell ref="A1:L1"/>
    <mergeCell ref="K3:K7"/>
    <mergeCell ref="L3:L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="85" zoomScaleNormal="85" workbookViewId="0">
      <selection activeCell="A36" sqref="A36"/>
    </sheetView>
  </sheetViews>
  <sheetFormatPr defaultRowHeight="12.75" x14ac:dyDescent="0.2"/>
  <cols>
    <col min="1" max="1" width="3.85546875" style="1" customWidth="1"/>
    <col min="2" max="2" width="3.42578125" style="87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9.28515625" style="16" bestFit="1" customWidth="1"/>
    <col min="9" max="9" width="13" style="16" bestFit="1" customWidth="1"/>
    <col min="10" max="11" width="13.42578125" style="16" customWidth="1"/>
    <col min="12" max="12" width="9.140625" style="16"/>
    <col min="13" max="13" width="11" style="16" bestFit="1" customWidth="1"/>
    <col min="14" max="16384" width="9.140625" style="16"/>
  </cols>
  <sheetData>
    <row r="1" spans="1:11" ht="23.25" x14ac:dyDescent="0.35">
      <c r="A1" s="1469" t="s">
        <v>293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</row>
    <row r="2" spans="1:11" ht="9.75" customHeight="1" thickBot="1" x14ac:dyDescent="0.25">
      <c r="A2" s="87"/>
    </row>
    <row r="3" spans="1:11" ht="13.5" customHeight="1" x14ac:dyDescent="0.25">
      <c r="A3" s="1475" t="s">
        <v>375</v>
      </c>
      <c r="B3" s="1476"/>
      <c r="C3" s="1476"/>
      <c r="D3" s="1476"/>
      <c r="E3" s="1476"/>
      <c r="F3" s="1476"/>
      <c r="G3" s="1476"/>
      <c r="H3" s="1476"/>
      <c r="I3" s="1476"/>
      <c r="J3" s="1525" t="s">
        <v>401</v>
      </c>
      <c r="K3" s="1472" t="s">
        <v>442</v>
      </c>
    </row>
    <row r="4" spans="1:11" ht="18.75" customHeight="1" x14ac:dyDescent="0.2">
      <c r="A4" s="91"/>
      <c r="B4" s="1548" t="s">
        <v>132</v>
      </c>
      <c r="C4" s="1549"/>
      <c r="D4" s="1549"/>
      <c r="E4" s="1549"/>
      <c r="F4" s="1549"/>
      <c r="G4" s="1549"/>
      <c r="H4" s="1549"/>
      <c r="I4" s="1550"/>
      <c r="J4" s="1551"/>
      <c r="K4" s="1473"/>
    </row>
    <row r="5" spans="1:11" ht="15.75" thickBot="1" x14ac:dyDescent="0.25">
      <c r="A5" s="90"/>
      <c r="B5" s="703" t="s">
        <v>95</v>
      </c>
      <c r="C5" s="704" t="s">
        <v>17</v>
      </c>
      <c r="D5" s="1488" t="s">
        <v>18</v>
      </c>
      <c r="E5" s="1489"/>
      <c r="F5" s="1521"/>
      <c r="G5" s="1521"/>
      <c r="H5" s="1521"/>
      <c r="I5" s="1522"/>
      <c r="J5" s="1551"/>
      <c r="K5" s="1473"/>
    </row>
    <row r="6" spans="1:11" ht="15" x14ac:dyDescent="0.2">
      <c r="A6" s="91"/>
      <c r="B6" s="705" t="s">
        <v>96</v>
      </c>
      <c r="C6" s="385" t="s">
        <v>94</v>
      </c>
      <c r="D6" s="195"/>
      <c r="E6" s="552" t="s">
        <v>11</v>
      </c>
      <c r="F6" s="1553">
        <v>610</v>
      </c>
      <c r="G6" s="1518">
        <v>630</v>
      </c>
      <c r="H6" s="1519">
        <v>640</v>
      </c>
      <c r="I6" s="1523" t="s">
        <v>9</v>
      </c>
      <c r="J6" s="1552"/>
      <c r="K6" s="1473"/>
    </row>
    <row r="7" spans="1:11" ht="15" x14ac:dyDescent="0.2">
      <c r="A7" s="91"/>
      <c r="B7" s="705"/>
      <c r="C7" s="385"/>
      <c r="D7" s="195"/>
      <c r="E7" s="552"/>
      <c r="F7" s="1484"/>
      <c r="G7" s="1425"/>
      <c r="H7" s="1554"/>
      <c r="I7" s="1547"/>
      <c r="J7" s="1552"/>
      <c r="K7" s="1473"/>
    </row>
    <row r="8" spans="1:11" ht="15.75" x14ac:dyDescent="0.25">
      <c r="A8" s="94">
        <v>1</v>
      </c>
      <c r="B8" s="360">
        <v>1</v>
      </c>
      <c r="C8" s="457" t="s">
        <v>100</v>
      </c>
      <c r="D8" s="458"/>
      <c r="E8" s="459"/>
      <c r="F8" s="802">
        <f ca="1">SUM(F8+F12+F16+F22)</f>
        <v>0</v>
      </c>
      <c r="G8" s="803">
        <f>SUM(G9)</f>
        <v>6000</v>
      </c>
      <c r="H8" s="803">
        <v>0</v>
      </c>
      <c r="I8" s="804">
        <f>+I9</f>
        <v>6000</v>
      </c>
      <c r="J8" s="805">
        <f>J9</f>
        <v>6000</v>
      </c>
      <c r="K8" s="806">
        <f>K9</f>
        <v>6000</v>
      </c>
    </row>
    <row r="9" spans="1:11" ht="15.75" x14ac:dyDescent="0.25">
      <c r="A9" s="617">
        <v>2</v>
      </c>
      <c r="B9" s="613"/>
      <c r="C9" s="445" t="s">
        <v>294</v>
      </c>
      <c r="D9" s="422" t="s">
        <v>100</v>
      </c>
      <c r="E9" s="789"/>
      <c r="F9" s="932">
        <f t="shared" ref="F9:K9" si="0">SUM(F10:F11)</f>
        <v>0</v>
      </c>
      <c r="G9" s="933">
        <f t="shared" si="0"/>
        <v>6000</v>
      </c>
      <c r="H9" s="933">
        <f t="shared" si="0"/>
        <v>0</v>
      </c>
      <c r="I9" s="934">
        <f t="shared" si="0"/>
        <v>6000</v>
      </c>
      <c r="J9" s="935">
        <f t="shared" si="0"/>
        <v>6000</v>
      </c>
      <c r="K9" s="936">
        <f t="shared" si="0"/>
        <v>6000</v>
      </c>
    </row>
    <row r="10" spans="1:11" ht="15.75" x14ac:dyDescent="0.25">
      <c r="A10" s="94">
        <v>3</v>
      </c>
      <c r="B10" s="127"/>
      <c r="C10" s="461"/>
      <c r="D10" s="790"/>
      <c r="E10" s="791" t="s">
        <v>68</v>
      </c>
      <c r="F10" s="937"/>
      <c r="G10" s="938">
        <v>5000</v>
      </c>
      <c r="H10" s="939"/>
      <c r="I10" s="940">
        <v>5000</v>
      </c>
      <c r="J10" s="941">
        <v>5000</v>
      </c>
      <c r="K10" s="942">
        <v>5000</v>
      </c>
    </row>
    <row r="11" spans="1:11" ht="15.75" x14ac:dyDescent="0.25">
      <c r="A11" s="94">
        <v>4</v>
      </c>
      <c r="B11" s="706"/>
      <c r="C11" s="368"/>
      <c r="D11" s="792"/>
      <c r="E11" s="793" t="s">
        <v>127</v>
      </c>
      <c r="F11" s="943"/>
      <c r="G11" s="944">
        <v>1000</v>
      </c>
      <c r="H11" s="945"/>
      <c r="I11" s="931">
        <f>SUM(F11:H11)</f>
        <v>1000</v>
      </c>
      <c r="J11" s="946">
        <v>1000</v>
      </c>
      <c r="K11" s="947">
        <v>1000</v>
      </c>
    </row>
    <row r="12" spans="1:11" ht="15" x14ac:dyDescent="0.2">
      <c r="A12" s="94">
        <v>5</v>
      </c>
      <c r="B12" s="360">
        <v>2</v>
      </c>
      <c r="C12" s="457" t="s">
        <v>301</v>
      </c>
      <c r="D12" s="458"/>
      <c r="E12" s="459"/>
      <c r="F12" s="797">
        <f t="shared" ref="F12:K12" si="1">+F13</f>
        <v>0</v>
      </c>
      <c r="G12" s="798">
        <f>+G13</f>
        <v>1900</v>
      </c>
      <c r="H12" s="798">
        <f t="shared" si="1"/>
        <v>0</v>
      </c>
      <c r="I12" s="799">
        <f t="shared" si="1"/>
        <v>1900</v>
      </c>
      <c r="J12" s="800">
        <f t="shared" si="1"/>
        <v>1900</v>
      </c>
      <c r="K12" s="801">
        <f t="shared" si="1"/>
        <v>1900</v>
      </c>
    </row>
    <row r="13" spans="1:11" ht="15" customHeight="1" x14ac:dyDescent="0.25">
      <c r="A13" s="617">
        <v>6</v>
      </c>
      <c r="B13" s="613"/>
      <c r="C13" s="445" t="s">
        <v>239</v>
      </c>
      <c r="D13" s="422" t="s">
        <v>5</v>
      </c>
      <c r="E13" s="789"/>
      <c r="F13" s="932">
        <f t="shared" ref="F13:K13" si="2">F14+F15</f>
        <v>0</v>
      </c>
      <c r="G13" s="933">
        <f t="shared" si="2"/>
        <v>1900</v>
      </c>
      <c r="H13" s="933">
        <f t="shared" si="2"/>
        <v>0</v>
      </c>
      <c r="I13" s="934">
        <f t="shared" si="2"/>
        <v>1900</v>
      </c>
      <c r="J13" s="935">
        <f t="shared" si="2"/>
        <v>1900</v>
      </c>
      <c r="K13" s="936">
        <f t="shared" si="2"/>
        <v>1900</v>
      </c>
    </row>
    <row r="14" spans="1:11" ht="15.75" x14ac:dyDescent="0.25">
      <c r="A14" s="94">
        <v>7</v>
      </c>
      <c r="B14" s="706"/>
      <c r="C14" s="368"/>
      <c r="D14" s="207"/>
      <c r="E14" s="466" t="s">
        <v>348</v>
      </c>
      <c r="F14" s="948"/>
      <c r="G14" s="807">
        <v>1500</v>
      </c>
      <c r="H14" s="808"/>
      <c r="I14" s="931">
        <f>SUM(F14:H14)</f>
        <v>1500</v>
      </c>
      <c r="J14" s="949">
        <v>1500</v>
      </c>
      <c r="K14" s="950">
        <v>1500</v>
      </c>
    </row>
    <row r="15" spans="1:11" ht="15.75" x14ac:dyDescent="0.25">
      <c r="A15" s="94">
        <v>8</v>
      </c>
      <c r="B15" s="706"/>
      <c r="C15" s="368"/>
      <c r="D15" s="207"/>
      <c r="E15" s="466" t="s">
        <v>263</v>
      </c>
      <c r="F15" s="948"/>
      <c r="G15" s="807">
        <v>400</v>
      </c>
      <c r="H15" s="808"/>
      <c r="I15" s="931">
        <f>SUM(F15:H15)</f>
        <v>400</v>
      </c>
      <c r="J15" s="949">
        <v>400</v>
      </c>
      <c r="K15" s="950">
        <v>400</v>
      </c>
    </row>
    <row r="16" spans="1:11" ht="15.75" x14ac:dyDescent="0.25">
      <c r="A16" s="94">
        <v>9</v>
      </c>
      <c r="B16" s="463">
        <v>3</v>
      </c>
      <c r="C16" s="463" t="s">
        <v>298</v>
      </c>
      <c r="D16" s="463" t="s">
        <v>128</v>
      </c>
      <c r="E16" s="464"/>
      <c r="F16" s="802">
        <f t="shared" ref="F16:K16" si="3">SUM(F17:F21)</f>
        <v>0</v>
      </c>
      <c r="G16" s="803">
        <f t="shared" si="3"/>
        <v>2800</v>
      </c>
      <c r="H16" s="803">
        <f t="shared" si="3"/>
        <v>34</v>
      </c>
      <c r="I16" s="804">
        <f t="shared" si="3"/>
        <v>2834</v>
      </c>
      <c r="J16" s="805">
        <f t="shared" si="3"/>
        <v>1646</v>
      </c>
      <c r="K16" s="806">
        <f t="shared" si="3"/>
        <v>1646</v>
      </c>
    </row>
    <row r="17" spans="1:33" ht="15.75" x14ac:dyDescent="0.25">
      <c r="A17" s="94">
        <v>10</v>
      </c>
      <c r="B17" s="465"/>
      <c r="C17" s="368"/>
      <c r="D17" s="207"/>
      <c r="E17" s="466" t="s">
        <v>299</v>
      </c>
      <c r="F17" s="951"/>
      <c r="G17" s="807"/>
      <c r="H17" s="808">
        <v>34</v>
      </c>
      <c r="I17" s="931">
        <f>SUM(F17:H17)</f>
        <v>34</v>
      </c>
      <c r="J17" s="946">
        <v>46</v>
      </c>
      <c r="K17" s="947">
        <v>46</v>
      </c>
    </row>
    <row r="18" spans="1:33" ht="15.75" x14ac:dyDescent="0.25">
      <c r="A18" s="94">
        <v>11</v>
      </c>
      <c r="B18" s="207"/>
      <c r="C18" s="486"/>
      <c r="D18" s="733"/>
      <c r="E18" s="794" t="s">
        <v>68</v>
      </c>
      <c r="F18" s="952"/>
      <c r="G18" s="808">
        <v>1500</v>
      </c>
      <c r="H18" s="808"/>
      <c r="I18" s="931">
        <v>1500</v>
      </c>
      <c r="J18" s="946">
        <v>1500</v>
      </c>
      <c r="K18" s="947">
        <v>1500</v>
      </c>
    </row>
    <row r="19" spans="1:33" ht="15.75" x14ac:dyDescent="0.25">
      <c r="A19" s="94">
        <v>12</v>
      </c>
      <c r="B19" s="207"/>
      <c r="C19" s="486"/>
      <c r="D19" s="733"/>
      <c r="E19" s="794" t="s">
        <v>300</v>
      </c>
      <c r="F19" s="952"/>
      <c r="G19" s="808">
        <v>100</v>
      </c>
      <c r="H19" s="808"/>
      <c r="I19" s="931">
        <v>100</v>
      </c>
      <c r="J19" s="953">
        <v>100</v>
      </c>
      <c r="K19" s="954">
        <v>100</v>
      </c>
    </row>
    <row r="20" spans="1:33" ht="15.75" x14ac:dyDescent="0.25">
      <c r="A20" s="94">
        <v>13</v>
      </c>
      <c r="B20" s="207"/>
      <c r="C20" s="486"/>
      <c r="D20" s="733"/>
      <c r="E20" s="794" t="s">
        <v>302</v>
      </c>
      <c r="F20" s="952"/>
      <c r="G20" s="808">
        <v>1000</v>
      </c>
      <c r="H20" s="808"/>
      <c r="I20" s="931">
        <v>1000</v>
      </c>
      <c r="J20" s="941">
        <v>0</v>
      </c>
      <c r="K20" s="942">
        <v>0</v>
      </c>
    </row>
    <row r="21" spans="1:33" ht="15.75" x14ac:dyDescent="0.25">
      <c r="A21" s="94">
        <v>14</v>
      </c>
      <c r="B21" s="207"/>
      <c r="C21" s="486"/>
      <c r="D21" s="733"/>
      <c r="E21" s="794" t="s">
        <v>303</v>
      </c>
      <c r="F21" s="952"/>
      <c r="G21" s="808">
        <v>200</v>
      </c>
      <c r="H21" s="808"/>
      <c r="I21" s="931">
        <v>200</v>
      </c>
      <c r="J21" s="941">
        <v>0</v>
      </c>
      <c r="K21" s="942">
        <v>0</v>
      </c>
    </row>
    <row r="22" spans="1:33" s="449" customFormat="1" ht="15.75" x14ac:dyDescent="0.25">
      <c r="A22" s="94">
        <v>15</v>
      </c>
      <c r="B22" s="463">
        <v>4</v>
      </c>
      <c r="C22" s="463" t="s">
        <v>1</v>
      </c>
      <c r="D22" s="463"/>
      <c r="E22" s="464"/>
      <c r="F22" s="802">
        <f t="shared" ref="F22:K22" si="4">SUM(F23:F29)</f>
        <v>24000</v>
      </c>
      <c r="G22" s="803">
        <f t="shared" si="4"/>
        <v>4600</v>
      </c>
      <c r="H22" s="803">
        <f t="shared" si="4"/>
        <v>0</v>
      </c>
      <c r="I22" s="804">
        <f t="shared" si="4"/>
        <v>28600</v>
      </c>
      <c r="J22" s="805">
        <f t="shared" si="4"/>
        <v>28600</v>
      </c>
      <c r="K22" s="806">
        <f t="shared" si="4"/>
        <v>28600</v>
      </c>
      <c r="L22" s="16"/>
      <c r="M22" s="16"/>
      <c r="N22" s="16"/>
      <c r="O22" s="16"/>
      <c r="P22" s="16"/>
      <c r="Q22" s="16"/>
      <c r="R22" s="16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</row>
    <row r="23" spans="1:33" ht="15.75" x14ac:dyDescent="0.25">
      <c r="A23" s="94">
        <v>16</v>
      </c>
      <c r="B23" s="465"/>
      <c r="C23" s="461"/>
      <c r="D23" s="208"/>
      <c r="E23" s="462" t="s">
        <v>349</v>
      </c>
      <c r="F23" s="956"/>
      <c r="G23" s="826">
        <v>500</v>
      </c>
      <c r="H23" s="957"/>
      <c r="I23" s="940">
        <f t="shared" ref="I23:I28" si="5">SUM(F23:H23)</f>
        <v>500</v>
      </c>
      <c r="J23" s="941">
        <v>500</v>
      </c>
      <c r="K23" s="942">
        <v>500</v>
      </c>
    </row>
    <row r="24" spans="1:33" ht="15.75" x14ac:dyDescent="0.25">
      <c r="A24" s="94">
        <v>17</v>
      </c>
      <c r="B24" s="706"/>
      <c r="C24" s="368"/>
      <c r="D24" s="207"/>
      <c r="E24" s="460" t="s">
        <v>270</v>
      </c>
      <c r="F24" s="948"/>
      <c r="G24" s="807">
        <v>1500</v>
      </c>
      <c r="H24" s="808"/>
      <c r="I24" s="931">
        <f t="shared" si="5"/>
        <v>1500</v>
      </c>
      <c r="J24" s="946">
        <v>1500</v>
      </c>
      <c r="K24" s="947">
        <v>1500</v>
      </c>
    </row>
    <row r="25" spans="1:33" ht="15.75" x14ac:dyDescent="0.25">
      <c r="A25" s="94">
        <v>18</v>
      </c>
      <c r="B25" s="706"/>
      <c r="C25" s="368"/>
      <c r="D25" s="207"/>
      <c r="E25" s="460" t="s">
        <v>295</v>
      </c>
      <c r="F25" s="948"/>
      <c r="G25" s="807">
        <v>200</v>
      </c>
      <c r="H25" s="808"/>
      <c r="I25" s="931">
        <f t="shared" si="5"/>
        <v>200</v>
      </c>
      <c r="J25" s="946">
        <v>200</v>
      </c>
      <c r="K25" s="947">
        <v>200</v>
      </c>
    </row>
    <row r="26" spans="1:33" ht="15.75" x14ac:dyDescent="0.25">
      <c r="A26" s="94">
        <v>19</v>
      </c>
      <c r="B26" s="706"/>
      <c r="C26" s="368"/>
      <c r="D26" s="207"/>
      <c r="E26" s="460" t="s">
        <v>296</v>
      </c>
      <c r="F26" s="948"/>
      <c r="G26" s="807">
        <v>800</v>
      </c>
      <c r="H26" s="808"/>
      <c r="I26" s="931">
        <f t="shared" si="5"/>
        <v>800</v>
      </c>
      <c r="J26" s="946">
        <v>800</v>
      </c>
      <c r="K26" s="947">
        <v>800</v>
      </c>
    </row>
    <row r="27" spans="1:33" ht="15.75" x14ac:dyDescent="0.25">
      <c r="A27" s="94">
        <v>20</v>
      </c>
      <c r="B27" s="706"/>
      <c r="C27" s="368"/>
      <c r="D27" s="207"/>
      <c r="E27" s="460" t="s">
        <v>297</v>
      </c>
      <c r="F27" s="948"/>
      <c r="G27" s="807">
        <v>100</v>
      </c>
      <c r="H27" s="808"/>
      <c r="I27" s="931">
        <f t="shared" si="5"/>
        <v>100</v>
      </c>
      <c r="J27" s="946">
        <v>100</v>
      </c>
      <c r="K27" s="947">
        <v>100</v>
      </c>
    </row>
    <row r="28" spans="1:33" ht="15.75" x14ac:dyDescent="0.25">
      <c r="A28" s="94">
        <v>21</v>
      </c>
      <c r="B28" s="706"/>
      <c r="C28" s="368"/>
      <c r="D28" s="207"/>
      <c r="E28" s="460" t="s">
        <v>304</v>
      </c>
      <c r="F28" s="948"/>
      <c r="G28" s="807">
        <v>1500</v>
      </c>
      <c r="H28" s="808"/>
      <c r="I28" s="931">
        <f t="shared" si="5"/>
        <v>1500</v>
      </c>
      <c r="J28" s="946">
        <v>1500</v>
      </c>
      <c r="K28" s="947">
        <v>1500</v>
      </c>
    </row>
    <row r="29" spans="1:33" ht="15.75" x14ac:dyDescent="0.25">
      <c r="A29" s="94">
        <v>22</v>
      </c>
      <c r="B29" s="706"/>
      <c r="C29" s="368"/>
      <c r="D29" s="207"/>
      <c r="E29" s="460" t="s">
        <v>305</v>
      </c>
      <c r="F29" s="948">
        <v>24000</v>
      </c>
      <c r="G29" s="807">
        <v>0</v>
      </c>
      <c r="H29" s="808"/>
      <c r="I29" s="931">
        <v>24000</v>
      </c>
      <c r="J29" s="946">
        <v>24000</v>
      </c>
      <c r="K29" s="947">
        <v>24000</v>
      </c>
    </row>
    <row r="30" spans="1:33" ht="15.75" x14ac:dyDescent="0.25">
      <c r="A30" s="94">
        <v>23</v>
      </c>
      <c r="B30" s="463">
        <v>5</v>
      </c>
      <c r="C30" s="463" t="s">
        <v>314</v>
      </c>
      <c r="D30" s="463"/>
      <c r="E30" s="464"/>
      <c r="F30" s="802">
        <f t="shared" ref="F30:K30" si="6">SUM(F31:F34)</f>
        <v>0</v>
      </c>
      <c r="G30" s="803">
        <f t="shared" si="6"/>
        <v>13500</v>
      </c>
      <c r="H30" s="803">
        <f t="shared" si="6"/>
        <v>0</v>
      </c>
      <c r="I30" s="804">
        <f t="shared" si="6"/>
        <v>13500</v>
      </c>
      <c r="J30" s="805">
        <f t="shared" si="6"/>
        <v>12500</v>
      </c>
      <c r="K30" s="806">
        <f t="shared" si="6"/>
        <v>12500</v>
      </c>
    </row>
    <row r="31" spans="1:33" ht="15.75" x14ac:dyDescent="0.25">
      <c r="A31" s="94">
        <v>24</v>
      </c>
      <c r="B31" s="465"/>
      <c r="C31" s="368"/>
      <c r="D31" s="207"/>
      <c r="E31" s="460" t="s">
        <v>315</v>
      </c>
      <c r="F31" s="948"/>
      <c r="G31" s="807">
        <v>500</v>
      </c>
      <c r="H31" s="808"/>
      <c r="I31" s="931">
        <f>SUM(F31:H31)</f>
        <v>500</v>
      </c>
      <c r="J31" s="946">
        <v>500</v>
      </c>
      <c r="K31" s="947">
        <v>500</v>
      </c>
    </row>
    <row r="32" spans="1:33" ht="15.75" x14ac:dyDescent="0.25">
      <c r="A32" s="94">
        <v>25</v>
      </c>
      <c r="B32" s="706"/>
      <c r="C32" s="368"/>
      <c r="D32" s="207"/>
      <c r="E32" s="460" t="s">
        <v>316</v>
      </c>
      <c r="F32" s="948"/>
      <c r="G32" s="807">
        <v>5000</v>
      </c>
      <c r="H32" s="808"/>
      <c r="I32" s="931">
        <v>5000</v>
      </c>
      <c r="J32" s="946">
        <v>4000</v>
      </c>
      <c r="K32" s="947">
        <v>4000</v>
      </c>
    </row>
    <row r="33" spans="1:20" ht="15.75" x14ac:dyDescent="0.25">
      <c r="A33" s="94">
        <v>26</v>
      </c>
      <c r="B33" s="706"/>
      <c r="C33" s="368"/>
      <c r="D33" s="207"/>
      <c r="E33" s="460" t="s">
        <v>350</v>
      </c>
      <c r="F33" s="948"/>
      <c r="G33" s="807">
        <v>3000</v>
      </c>
      <c r="H33" s="808"/>
      <c r="I33" s="931">
        <v>3000</v>
      </c>
      <c r="J33" s="946">
        <v>3000</v>
      </c>
      <c r="K33" s="947">
        <v>3000</v>
      </c>
      <c r="L33" s="1545"/>
      <c r="M33" s="1546"/>
      <c r="N33" s="1546"/>
      <c r="O33" s="1546"/>
      <c r="P33" s="1546"/>
      <c r="Q33" s="1546"/>
      <c r="R33" s="1546"/>
      <c r="S33" s="1546"/>
      <c r="T33" s="1546"/>
    </row>
    <row r="34" spans="1:20" ht="15.75" x14ac:dyDescent="0.25">
      <c r="A34" s="94">
        <v>27</v>
      </c>
      <c r="B34" s="706"/>
      <c r="C34" s="368"/>
      <c r="D34" s="207"/>
      <c r="E34" s="460" t="s">
        <v>355</v>
      </c>
      <c r="F34" s="948"/>
      <c r="G34" s="807">
        <v>5000</v>
      </c>
      <c r="H34" s="808"/>
      <c r="I34" s="931">
        <f>SUM(F34:H34)</f>
        <v>5000</v>
      </c>
      <c r="J34" s="946">
        <v>5000</v>
      </c>
      <c r="K34" s="947">
        <v>5000</v>
      </c>
    </row>
    <row r="35" spans="1:20" s="22" customFormat="1" ht="16.5" thickBot="1" x14ac:dyDescent="0.3">
      <c r="A35" s="103">
        <v>28</v>
      </c>
      <c r="B35" s="795"/>
      <c r="C35" s="448"/>
      <c r="D35" s="796"/>
      <c r="E35" s="1179" t="s">
        <v>306</v>
      </c>
      <c r="F35" s="1180">
        <f t="shared" ref="F35:K35" si="7">SUM(F9+F13+F16+F22+F30)</f>
        <v>24000</v>
      </c>
      <c r="G35" s="1181">
        <f t="shared" si="7"/>
        <v>28800</v>
      </c>
      <c r="H35" s="1181">
        <f t="shared" si="7"/>
        <v>34</v>
      </c>
      <c r="I35" s="1182">
        <f t="shared" si="7"/>
        <v>52834</v>
      </c>
      <c r="J35" s="1183">
        <f t="shared" si="7"/>
        <v>50646</v>
      </c>
      <c r="K35" s="1184">
        <f t="shared" si="7"/>
        <v>50646</v>
      </c>
    </row>
    <row r="37" spans="1:20" x14ac:dyDescent="0.2">
      <c r="J37" s="701"/>
    </row>
  </sheetData>
  <mergeCells count="11">
    <mergeCell ref="L33:T33"/>
    <mergeCell ref="A1:K1"/>
    <mergeCell ref="K3:K7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opLeftCell="B1" zoomScaleNormal="100" workbookViewId="0">
      <selection activeCell="N27" sqref="N27"/>
    </sheetView>
  </sheetViews>
  <sheetFormatPr defaultRowHeight="12.75" x14ac:dyDescent="0.2"/>
  <cols>
    <col min="1" max="1" width="3.85546875" style="1" hidden="1" customWidth="1"/>
    <col min="2" max="2" width="3.7109375" style="87" customWidth="1"/>
    <col min="3" max="3" width="8.7109375" style="16" customWidth="1"/>
    <col min="4" max="4" width="2.28515625" style="16" hidden="1" customWidth="1"/>
    <col min="5" max="5" width="38.42578125" style="16" customWidth="1"/>
    <col min="6" max="6" width="17" style="16" hidden="1" customWidth="1"/>
    <col min="7" max="7" width="6.28515625" style="16" hidden="1" customWidth="1"/>
    <col min="8" max="8" width="12" style="16" bestFit="1" customWidth="1"/>
    <col min="9" max="9" width="11.140625" style="16" customWidth="1"/>
    <col min="10" max="10" width="12.85546875" style="16" customWidth="1"/>
    <col min="11" max="12" width="12.140625" style="131" customWidth="1"/>
    <col min="13" max="16384" width="9.140625" style="16"/>
  </cols>
  <sheetData>
    <row r="1" spans="1:21" ht="23.25" x14ac:dyDescent="0.35">
      <c r="A1" s="1555" t="s">
        <v>368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</row>
    <row r="2" spans="1:21" ht="8.25" customHeight="1" thickBot="1" x14ac:dyDescent="0.25"/>
    <row r="3" spans="1:21" ht="13.5" customHeight="1" thickBot="1" x14ac:dyDescent="0.25">
      <c r="A3" s="1433" t="s">
        <v>375</v>
      </c>
      <c r="B3" s="1434"/>
      <c r="C3" s="1434"/>
      <c r="D3" s="1434"/>
      <c r="E3" s="1434"/>
      <c r="F3" s="1434"/>
      <c r="G3" s="1434"/>
      <c r="H3" s="1434"/>
      <c r="I3" s="1434"/>
      <c r="J3" s="1434"/>
      <c r="K3" s="1556" t="s">
        <v>396</v>
      </c>
      <c r="L3" s="1556" t="s">
        <v>435</v>
      </c>
    </row>
    <row r="4" spans="1:21" ht="18.75" customHeight="1" x14ac:dyDescent="0.2">
      <c r="A4" s="1462" t="s">
        <v>132</v>
      </c>
      <c r="B4" s="1559"/>
      <c r="C4" s="1559"/>
      <c r="D4" s="1559"/>
      <c r="E4" s="1559"/>
      <c r="F4" s="1559"/>
      <c r="G4" s="1559"/>
      <c r="H4" s="1559"/>
      <c r="I4" s="1559"/>
      <c r="J4" s="1560"/>
      <c r="K4" s="1557"/>
      <c r="L4" s="1557"/>
    </row>
    <row r="5" spans="1:21" ht="13.5" thickBot="1" x14ac:dyDescent="0.25">
      <c r="A5" s="7"/>
      <c r="B5" s="351" t="s">
        <v>95</v>
      </c>
      <c r="C5" s="218" t="s">
        <v>17</v>
      </c>
      <c r="D5" s="450"/>
      <c r="E5" s="451"/>
      <c r="F5" s="353" t="s">
        <v>18</v>
      </c>
      <c r="G5" s="353"/>
      <c r="H5" s="353"/>
      <c r="I5" s="353"/>
      <c r="J5" s="354"/>
      <c r="K5" s="1557"/>
      <c r="L5" s="1557"/>
    </row>
    <row r="6" spans="1:21" x14ac:dyDescent="0.2">
      <c r="A6" s="8"/>
      <c r="B6" s="355" t="s">
        <v>96</v>
      </c>
      <c r="C6" s="225" t="s">
        <v>94</v>
      </c>
      <c r="D6" s="452"/>
      <c r="E6" s="171" t="s">
        <v>11</v>
      </c>
      <c r="F6" s="1458">
        <v>610</v>
      </c>
      <c r="G6" s="1460">
        <v>620</v>
      </c>
      <c r="H6" s="1460">
        <v>630</v>
      </c>
      <c r="I6" s="1461">
        <v>640</v>
      </c>
      <c r="J6" s="1561" t="s">
        <v>9</v>
      </c>
      <c r="K6" s="1557"/>
      <c r="L6" s="1557"/>
    </row>
    <row r="7" spans="1:21" ht="13.5" thickBot="1" x14ac:dyDescent="0.25">
      <c r="A7" s="140"/>
      <c r="B7" s="357"/>
      <c r="C7" s="227"/>
      <c r="D7" s="453"/>
      <c r="E7" s="175"/>
      <c r="F7" s="1459"/>
      <c r="G7" s="1443"/>
      <c r="H7" s="1443"/>
      <c r="I7" s="1436"/>
      <c r="J7" s="1562"/>
      <c r="K7" s="1558"/>
      <c r="L7" s="1558"/>
    </row>
    <row r="8" spans="1:21" ht="16.5" thickTop="1" x14ac:dyDescent="0.25">
      <c r="A8" s="139">
        <v>1</v>
      </c>
      <c r="B8" s="454" t="s">
        <v>307</v>
      </c>
      <c r="C8" s="455"/>
      <c r="D8" s="456"/>
      <c r="E8" s="456"/>
      <c r="F8" s="958">
        <f>SUM(F9+F12+F15)</f>
        <v>0</v>
      </c>
      <c r="G8" s="959">
        <f t="shared" ref="G8:L8" si="0">SUM(G9+G12+G15)</f>
        <v>0</v>
      </c>
      <c r="H8" s="959">
        <f t="shared" si="0"/>
        <v>25000</v>
      </c>
      <c r="I8" s="959">
        <f t="shared" si="0"/>
        <v>5530</v>
      </c>
      <c r="J8" s="960">
        <f t="shared" si="0"/>
        <v>30530</v>
      </c>
      <c r="K8" s="961">
        <f t="shared" si="0"/>
        <v>21030</v>
      </c>
      <c r="L8" s="961">
        <f t="shared" si="0"/>
        <v>21030</v>
      </c>
    </row>
    <row r="9" spans="1:21" ht="15.75" x14ac:dyDescent="0.25">
      <c r="A9" s="94"/>
      <c r="B9" s="360">
        <v>1</v>
      </c>
      <c r="C9" s="457" t="s">
        <v>163</v>
      </c>
      <c r="D9" s="458"/>
      <c r="E9" s="459"/>
      <c r="F9" s="962">
        <f>SUM(F10:F11)</f>
        <v>0</v>
      </c>
      <c r="G9" s="963">
        <f t="shared" ref="G9:L9" si="1">SUM(G10:G11)</f>
        <v>0</v>
      </c>
      <c r="H9" s="963">
        <f t="shared" si="1"/>
        <v>0</v>
      </c>
      <c r="I9" s="963">
        <f t="shared" si="1"/>
        <v>1500</v>
      </c>
      <c r="J9" s="964">
        <f>SUM(J10:J11)</f>
        <v>1500</v>
      </c>
      <c r="K9" s="965">
        <f t="shared" si="1"/>
        <v>1500</v>
      </c>
      <c r="L9" s="965">
        <f t="shared" si="1"/>
        <v>1500</v>
      </c>
    </row>
    <row r="10" spans="1:21" ht="15.75" x14ac:dyDescent="0.25">
      <c r="A10" s="94"/>
      <c r="B10" s="144">
        <v>2</v>
      </c>
      <c r="C10" s="368" t="s">
        <v>239</v>
      </c>
      <c r="D10" s="207"/>
      <c r="E10" s="460" t="s">
        <v>308</v>
      </c>
      <c r="F10" s="966"/>
      <c r="G10" s="967"/>
      <c r="H10" s="968"/>
      <c r="I10" s="967">
        <v>1500</v>
      </c>
      <c r="J10" s="969">
        <v>1500</v>
      </c>
      <c r="K10" s="970">
        <v>1500</v>
      </c>
      <c r="L10" s="970">
        <v>1500</v>
      </c>
    </row>
    <row r="11" spans="1:21" ht="15.75" x14ac:dyDescent="0.25">
      <c r="A11" s="94"/>
      <c r="B11" s="144">
        <v>3</v>
      </c>
      <c r="C11" s="368"/>
      <c r="D11" s="207"/>
      <c r="E11" s="460"/>
      <c r="F11" s="966"/>
      <c r="G11" s="967"/>
      <c r="H11" s="968"/>
      <c r="I11" s="967"/>
      <c r="J11" s="969"/>
      <c r="K11" s="970"/>
      <c r="L11" s="970"/>
    </row>
    <row r="12" spans="1:21" ht="15.75" x14ac:dyDescent="0.25">
      <c r="A12" s="94"/>
      <c r="B12" s="360">
        <v>4</v>
      </c>
      <c r="C12" s="457" t="s">
        <v>313</v>
      </c>
      <c r="D12" s="458"/>
      <c r="E12" s="459"/>
      <c r="F12" s="962">
        <f>SUM(F13:F14)</f>
        <v>0</v>
      </c>
      <c r="G12" s="963">
        <f t="shared" ref="G12:L12" si="2">SUM(G13:G14)</f>
        <v>0</v>
      </c>
      <c r="H12" s="963">
        <f t="shared" si="2"/>
        <v>0</v>
      </c>
      <c r="I12" s="963">
        <f t="shared" si="2"/>
        <v>410</v>
      </c>
      <c r="J12" s="964">
        <f t="shared" si="2"/>
        <v>410</v>
      </c>
      <c r="K12" s="965">
        <f t="shared" si="2"/>
        <v>410</v>
      </c>
      <c r="L12" s="965">
        <f t="shared" si="2"/>
        <v>410</v>
      </c>
    </row>
    <row r="13" spans="1:21" ht="15.75" x14ac:dyDescent="0.25">
      <c r="A13" s="98"/>
      <c r="B13" s="127">
        <v>5</v>
      </c>
      <c r="C13" s="461"/>
      <c r="D13" s="208"/>
      <c r="E13" s="462" t="s">
        <v>418</v>
      </c>
      <c r="F13" s="971"/>
      <c r="G13" s="972"/>
      <c r="H13" s="973"/>
      <c r="I13" s="972">
        <v>410</v>
      </c>
      <c r="J13" s="974">
        <f>SUM(F13:I13)</f>
        <v>410</v>
      </c>
      <c r="K13" s="975">
        <f>+J13</f>
        <v>410</v>
      </c>
      <c r="L13" s="975">
        <f>+J13</f>
        <v>410</v>
      </c>
    </row>
    <row r="14" spans="1:21" ht="15.75" x14ac:dyDescent="0.25">
      <c r="A14" s="98"/>
      <c r="B14" s="127">
        <v>6</v>
      </c>
      <c r="C14" s="461"/>
      <c r="D14" s="208"/>
      <c r="E14" s="462" t="s">
        <v>351</v>
      </c>
      <c r="F14" s="971">
        <v>0</v>
      </c>
      <c r="G14" s="972"/>
      <c r="H14" s="973"/>
      <c r="I14" s="972"/>
      <c r="J14" s="974">
        <f>+F14</f>
        <v>0</v>
      </c>
      <c r="K14" s="975">
        <v>0</v>
      </c>
      <c r="L14" s="975">
        <v>0</v>
      </c>
    </row>
    <row r="15" spans="1:21" s="22" customFormat="1" ht="15.75" x14ac:dyDescent="0.25">
      <c r="A15" s="141"/>
      <c r="B15" s="1152">
        <v>7</v>
      </c>
      <c r="C15" s="1153" t="s">
        <v>129</v>
      </c>
      <c r="D15" s="1154"/>
      <c r="E15" s="1155"/>
      <c r="F15" s="1156">
        <f>SUM(F16:F21)</f>
        <v>0</v>
      </c>
      <c r="G15" s="1157">
        <f t="shared" ref="G15:L15" si="3">SUM(G16:G21)</f>
        <v>0</v>
      </c>
      <c r="H15" s="1157">
        <f t="shared" si="3"/>
        <v>25000</v>
      </c>
      <c r="I15" s="1157">
        <f t="shared" si="3"/>
        <v>3620</v>
      </c>
      <c r="J15" s="1158">
        <f t="shared" si="3"/>
        <v>28620</v>
      </c>
      <c r="K15" s="1159">
        <f t="shared" si="3"/>
        <v>19120</v>
      </c>
      <c r="L15" s="1159">
        <f t="shared" si="3"/>
        <v>19120</v>
      </c>
      <c r="M15" s="1160"/>
      <c r="N15" s="1160"/>
      <c r="O15" s="1160"/>
      <c r="P15" s="1160"/>
      <c r="Q15" s="1160"/>
      <c r="R15" s="1160"/>
      <c r="S15" s="1160"/>
      <c r="T15" s="1160"/>
      <c r="U15" s="1160"/>
    </row>
    <row r="16" spans="1:21" s="102" customFormat="1" ht="15.75" x14ac:dyDescent="0.25">
      <c r="A16" s="142"/>
      <c r="B16" s="127">
        <v>8</v>
      </c>
      <c r="C16" s="461" t="s">
        <v>309</v>
      </c>
      <c r="D16" s="822" t="s">
        <v>130</v>
      </c>
      <c r="E16" s="462" t="s">
        <v>130</v>
      </c>
      <c r="F16" s="971"/>
      <c r="G16" s="972"/>
      <c r="H16" s="972">
        <v>1000</v>
      </c>
      <c r="I16" s="972"/>
      <c r="J16" s="974">
        <f>SUM(F16:I16)</f>
        <v>1000</v>
      </c>
      <c r="K16" s="1161">
        <v>1000</v>
      </c>
      <c r="L16" s="1161">
        <v>1000</v>
      </c>
      <c r="M16" s="1160"/>
      <c r="N16" s="1160"/>
      <c r="O16" s="1160"/>
      <c r="P16" s="1160"/>
      <c r="Q16" s="1160"/>
      <c r="R16" s="1160"/>
      <c r="S16" s="1160"/>
      <c r="T16" s="1160"/>
      <c r="U16" s="1160"/>
    </row>
    <row r="17" spans="1:16" ht="15.75" x14ac:dyDescent="0.25">
      <c r="A17" s="94"/>
      <c r="B17" s="144">
        <v>9</v>
      </c>
      <c r="C17" s="368"/>
      <c r="D17" s="207"/>
      <c r="E17" s="460" t="s">
        <v>310</v>
      </c>
      <c r="F17" s="966"/>
      <c r="G17" s="967"/>
      <c r="H17" s="968">
        <v>9000</v>
      </c>
      <c r="I17" s="967"/>
      <c r="J17" s="976">
        <f>SUM(F17:I17)</f>
        <v>9000</v>
      </c>
      <c r="K17" s="970">
        <v>4500</v>
      </c>
      <c r="L17" s="970">
        <v>4500</v>
      </c>
    </row>
    <row r="18" spans="1:16" ht="15.75" x14ac:dyDescent="0.25">
      <c r="A18" s="94"/>
      <c r="B18" s="465">
        <v>10</v>
      </c>
      <c r="C18" s="368"/>
      <c r="D18" s="207"/>
      <c r="E18" s="466" t="s">
        <v>311</v>
      </c>
      <c r="F18" s="966"/>
      <c r="G18" s="967"/>
      <c r="H18" s="968">
        <v>15000</v>
      </c>
      <c r="I18" s="967"/>
      <c r="J18" s="976">
        <v>15000</v>
      </c>
      <c r="K18" s="970">
        <v>10000</v>
      </c>
      <c r="L18" s="970">
        <v>10000</v>
      </c>
    </row>
    <row r="19" spans="1:16" s="130" customFormat="1" ht="15.75" x14ac:dyDescent="0.25">
      <c r="A19" s="94"/>
      <c r="B19" s="465">
        <v>11</v>
      </c>
      <c r="C19" s="368"/>
      <c r="D19" s="207"/>
      <c r="E19" s="466" t="s">
        <v>312</v>
      </c>
      <c r="F19" s="966"/>
      <c r="G19" s="967"/>
      <c r="H19" s="968"/>
      <c r="I19" s="967">
        <v>3000</v>
      </c>
      <c r="J19" s="976">
        <f>SUM(F19:I19)</f>
        <v>3000</v>
      </c>
      <c r="K19" s="970">
        <v>3000</v>
      </c>
      <c r="L19" s="970">
        <v>3000</v>
      </c>
    </row>
    <row r="20" spans="1:16" s="130" customFormat="1" ht="15.75" x14ac:dyDescent="0.25">
      <c r="A20" s="105"/>
      <c r="B20" s="1137">
        <v>12</v>
      </c>
      <c r="C20" s="729"/>
      <c r="D20" s="730"/>
      <c r="E20" s="1138" t="s">
        <v>419</v>
      </c>
      <c r="F20" s="1139"/>
      <c r="G20" s="1140"/>
      <c r="H20" s="1141"/>
      <c r="I20" s="1140">
        <v>500</v>
      </c>
      <c r="J20" s="1142">
        <v>500</v>
      </c>
      <c r="K20" s="1143">
        <v>500</v>
      </c>
      <c r="L20" s="1143">
        <v>500</v>
      </c>
    </row>
    <row r="21" spans="1:16" s="130" customFormat="1" ht="16.5" thickBot="1" x14ac:dyDescent="0.3">
      <c r="A21" s="103"/>
      <c r="B21" s="467">
        <v>13</v>
      </c>
      <c r="C21" s="448"/>
      <c r="D21" s="405"/>
      <c r="E21" s="468" t="s">
        <v>423</v>
      </c>
      <c r="F21" s="977"/>
      <c r="G21" s="978"/>
      <c r="H21" s="979"/>
      <c r="I21" s="978">
        <v>120</v>
      </c>
      <c r="J21" s="980">
        <f>SUM(F21:I21)</f>
        <v>120</v>
      </c>
      <c r="K21" s="981">
        <v>120</v>
      </c>
      <c r="L21" s="981">
        <v>120</v>
      </c>
    </row>
    <row r="22" spans="1:16" x14ac:dyDescent="0.2">
      <c r="N22" s="122"/>
      <c r="P22" s="122"/>
    </row>
    <row r="23" spans="1:16" x14ac:dyDescent="0.2">
      <c r="N23" s="122"/>
    </row>
    <row r="26" spans="1:16" ht="23.25" x14ac:dyDescent="0.35">
      <c r="E26" s="1144"/>
    </row>
  </sheetData>
  <mergeCells count="10">
    <mergeCell ref="A1:L1"/>
    <mergeCell ref="K3:K7"/>
    <mergeCell ref="L3:L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4" zoomScale="85" zoomScaleNormal="85" workbookViewId="0">
      <selection activeCell="E37" sqref="E37"/>
    </sheetView>
  </sheetViews>
  <sheetFormatPr defaultRowHeight="12.75" x14ac:dyDescent="0.2"/>
  <cols>
    <col min="1" max="1" width="3.85546875" style="1" customWidth="1"/>
    <col min="2" max="2" width="3.42578125" style="87" hidden="1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2" width="13" style="344" customWidth="1"/>
    <col min="13" max="13" width="14.85546875" style="16" customWidth="1"/>
    <col min="14" max="16384" width="9.140625" style="16"/>
  </cols>
  <sheetData>
    <row r="1" spans="1:13" ht="23.25" x14ac:dyDescent="0.35">
      <c r="A1" s="1412" t="s">
        <v>317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</row>
    <row r="2" spans="1:13" ht="15.75" thickBot="1" x14ac:dyDescent="0.25">
      <c r="A2" s="99"/>
      <c r="B2" s="99"/>
      <c r="C2" s="19"/>
      <c r="D2" s="19"/>
      <c r="E2" s="19"/>
      <c r="F2" s="19"/>
      <c r="G2" s="19"/>
      <c r="H2" s="19"/>
      <c r="I2" s="19"/>
      <c r="J2" s="19"/>
      <c r="K2" s="19"/>
      <c r="L2" s="100"/>
      <c r="M2" s="19"/>
    </row>
    <row r="3" spans="1:13" ht="14.25" customHeight="1" x14ac:dyDescent="0.2">
      <c r="A3" s="1564" t="s">
        <v>375</v>
      </c>
      <c r="B3" s="1565"/>
      <c r="C3" s="1565"/>
      <c r="D3" s="1565"/>
      <c r="E3" s="1565"/>
      <c r="F3" s="1565"/>
      <c r="G3" s="1565"/>
      <c r="H3" s="1565"/>
      <c r="I3" s="1565"/>
      <c r="J3" s="1565"/>
      <c r="K3" s="1565"/>
      <c r="L3" s="1563" t="s">
        <v>396</v>
      </c>
      <c r="M3" s="1566" t="s">
        <v>435</v>
      </c>
    </row>
    <row r="4" spans="1:13" ht="18.75" customHeight="1" x14ac:dyDescent="0.2">
      <c r="A4" s="145"/>
      <c r="B4" s="1568" t="s">
        <v>132</v>
      </c>
      <c r="C4" s="1569"/>
      <c r="D4" s="1569"/>
      <c r="E4" s="1569"/>
      <c r="F4" s="1569"/>
      <c r="G4" s="1569"/>
      <c r="H4" s="1569"/>
      <c r="I4" s="1569"/>
      <c r="J4" s="1569"/>
      <c r="K4" s="1570"/>
      <c r="L4" s="1473"/>
      <c r="M4" s="1567"/>
    </row>
    <row r="5" spans="1:13" ht="15" x14ac:dyDescent="0.2">
      <c r="A5" s="145"/>
      <c r="B5" s="442" t="s">
        <v>95</v>
      </c>
      <c r="C5" s="440" t="s">
        <v>17</v>
      </c>
      <c r="D5" s="440"/>
      <c r="E5" s="1568" t="s">
        <v>18</v>
      </c>
      <c r="F5" s="1571"/>
      <c r="G5" s="1571"/>
      <c r="H5" s="1571"/>
      <c r="I5" s="1571"/>
      <c r="J5" s="1571"/>
      <c r="K5" s="1572"/>
      <c r="L5" s="1473"/>
      <c r="M5" s="1567"/>
    </row>
    <row r="6" spans="1:13" ht="15" x14ac:dyDescent="0.2">
      <c r="A6" s="145"/>
      <c r="B6" s="442" t="s">
        <v>96</v>
      </c>
      <c r="C6" s="440" t="s">
        <v>94</v>
      </c>
      <c r="D6" s="440"/>
      <c r="E6" s="441" t="s">
        <v>11</v>
      </c>
      <c r="F6" s="1543">
        <v>610</v>
      </c>
      <c r="G6" s="1543">
        <v>620</v>
      </c>
      <c r="H6" s="1543">
        <v>630</v>
      </c>
      <c r="I6" s="1543">
        <v>640</v>
      </c>
      <c r="J6" s="1480">
        <v>650</v>
      </c>
      <c r="K6" s="1541" t="s">
        <v>9</v>
      </c>
      <c r="L6" s="1473"/>
      <c r="M6" s="1567"/>
    </row>
    <row r="7" spans="1:13" ht="15.75" thickBot="1" x14ac:dyDescent="0.25">
      <c r="A7" s="145"/>
      <c r="B7" s="469"/>
      <c r="C7" s="188"/>
      <c r="D7" s="188"/>
      <c r="E7" s="470"/>
      <c r="F7" s="1480"/>
      <c r="G7" s="1480"/>
      <c r="H7" s="1480"/>
      <c r="I7" s="1480"/>
      <c r="J7" s="1425"/>
      <c r="K7" s="1419"/>
      <c r="L7" s="1473"/>
      <c r="M7" s="1567"/>
    </row>
    <row r="8" spans="1:13" ht="15" x14ac:dyDescent="0.2">
      <c r="A8" s="146">
        <v>1</v>
      </c>
      <c r="B8" s="1123" t="s">
        <v>131</v>
      </c>
      <c r="C8" s="1128"/>
      <c r="D8" s="471"/>
      <c r="E8" s="471"/>
      <c r="F8" s="472">
        <f>SUM(F9)</f>
        <v>0</v>
      </c>
      <c r="G8" s="472">
        <f>SUM(G9)</f>
        <v>0</v>
      </c>
      <c r="H8" s="473">
        <f>SUM(H9++H19+H28)</f>
        <v>10920</v>
      </c>
      <c r="I8" s="473">
        <f>+I19</f>
        <v>14130</v>
      </c>
      <c r="J8" s="473">
        <f>+J9+J28</f>
        <v>0</v>
      </c>
      <c r="K8" s="1119">
        <f>+H8+I8</f>
        <v>25050</v>
      </c>
      <c r="L8" s="1129">
        <f>L9+L19+L28</f>
        <v>9620</v>
      </c>
      <c r="M8" s="1130">
        <f>+L8</f>
        <v>9620</v>
      </c>
    </row>
    <row r="9" spans="1:13" ht="15.75" x14ac:dyDescent="0.25">
      <c r="A9" s="146">
        <v>2</v>
      </c>
      <c r="B9" s="1124"/>
      <c r="C9" s="1131" t="s">
        <v>2</v>
      </c>
      <c r="D9" s="463"/>
      <c r="E9" s="463"/>
      <c r="F9" s="474">
        <v>0</v>
      </c>
      <c r="G9" s="474">
        <v>0</v>
      </c>
      <c r="H9" s="475">
        <f>+H10+H16</f>
        <v>8200</v>
      </c>
      <c r="I9" s="475">
        <f>+I10+I16</f>
        <v>0</v>
      </c>
      <c r="J9" s="475">
        <f>+J10+J16</f>
        <v>0</v>
      </c>
      <c r="K9" s="1120">
        <f>+K10+K16</f>
        <v>8200</v>
      </c>
      <c r="L9" s="476">
        <f>L10+L16</f>
        <v>7900</v>
      </c>
      <c r="M9" s="477">
        <f>M10+M16</f>
        <v>7900</v>
      </c>
    </row>
    <row r="10" spans="1:13" ht="15.75" x14ac:dyDescent="0.25">
      <c r="A10" s="614">
        <v>3</v>
      </c>
      <c r="B10" s="614"/>
      <c r="C10" s="1132" t="s">
        <v>239</v>
      </c>
      <c r="D10" s="478" t="s">
        <v>324</v>
      </c>
      <c r="E10" s="479"/>
      <c r="F10" s="480"/>
      <c r="G10" s="480"/>
      <c r="H10" s="481">
        <f>SUM(H11:H15)</f>
        <v>5200</v>
      </c>
      <c r="I10" s="481"/>
      <c r="J10" s="481"/>
      <c r="K10" s="1175">
        <f>SUM(H10:J10)</f>
        <v>5200</v>
      </c>
      <c r="L10" s="482">
        <f>L11+L12+L13+L14+L15</f>
        <v>4900</v>
      </c>
      <c r="M10" s="483">
        <f>M11+M12+M13+M14+M15</f>
        <v>4900</v>
      </c>
    </row>
    <row r="11" spans="1:13" ht="15.75" x14ac:dyDescent="0.25">
      <c r="A11" s="146">
        <v>4</v>
      </c>
      <c r="B11" s="95"/>
      <c r="C11" s="1133"/>
      <c r="D11" s="207"/>
      <c r="E11" s="787" t="s">
        <v>321</v>
      </c>
      <c r="F11" s="783"/>
      <c r="G11" s="783"/>
      <c r="H11" s="807">
        <v>2000</v>
      </c>
      <c r="I11" s="808"/>
      <c r="J11" s="808"/>
      <c r="K11" s="1176">
        <v>2000</v>
      </c>
      <c r="L11" s="809">
        <v>2000</v>
      </c>
      <c r="M11" s="810">
        <v>2000</v>
      </c>
    </row>
    <row r="12" spans="1:13" ht="15.75" x14ac:dyDescent="0.25">
      <c r="A12" s="146">
        <v>5</v>
      </c>
      <c r="B12" s="95"/>
      <c r="C12" s="1133"/>
      <c r="D12" s="207"/>
      <c r="E12" s="787" t="s">
        <v>318</v>
      </c>
      <c r="F12" s="783"/>
      <c r="G12" s="783"/>
      <c r="H12" s="807">
        <v>500</v>
      </c>
      <c r="I12" s="808"/>
      <c r="J12" s="808"/>
      <c r="K12" s="1176">
        <v>500</v>
      </c>
      <c r="L12" s="809">
        <v>200</v>
      </c>
      <c r="M12" s="810">
        <v>200</v>
      </c>
    </row>
    <row r="13" spans="1:13" ht="15.75" x14ac:dyDescent="0.25">
      <c r="A13" s="146">
        <v>6</v>
      </c>
      <c r="B13" s="95"/>
      <c r="C13" s="1133"/>
      <c r="D13" s="207"/>
      <c r="E13" s="787" t="s">
        <v>319</v>
      </c>
      <c r="F13" s="783"/>
      <c r="G13" s="783"/>
      <c r="H13" s="807">
        <v>500</v>
      </c>
      <c r="I13" s="808"/>
      <c r="J13" s="808"/>
      <c r="K13" s="1176">
        <v>500</v>
      </c>
      <c r="L13" s="809">
        <v>500</v>
      </c>
      <c r="M13" s="810">
        <v>500</v>
      </c>
    </row>
    <row r="14" spans="1:13" ht="15.75" x14ac:dyDescent="0.25">
      <c r="A14" s="146">
        <v>7</v>
      </c>
      <c r="B14" s="95"/>
      <c r="C14" s="1133"/>
      <c r="D14" s="207"/>
      <c r="E14" s="787" t="s">
        <v>402</v>
      </c>
      <c r="F14" s="783"/>
      <c r="G14" s="783"/>
      <c r="H14" s="807">
        <v>1000</v>
      </c>
      <c r="I14" s="808"/>
      <c r="J14" s="808"/>
      <c r="K14" s="1176">
        <v>1000</v>
      </c>
      <c r="L14" s="809">
        <v>1000</v>
      </c>
      <c r="M14" s="810">
        <v>1000</v>
      </c>
    </row>
    <row r="15" spans="1:13" ht="15.75" x14ac:dyDescent="0.25">
      <c r="A15" s="146">
        <v>8</v>
      </c>
      <c r="B15" s="95"/>
      <c r="C15" s="1133"/>
      <c r="D15" s="207"/>
      <c r="E15" s="787" t="s">
        <v>320</v>
      </c>
      <c r="F15" s="783"/>
      <c r="G15" s="783"/>
      <c r="H15" s="807">
        <v>1200</v>
      </c>
      <c r="I15" s="808"/>
      <c r="J15" s="808"/>
      <c r="K15" s="1176">
        <v>1200</v>
      </c>
      <c r="L15" s="809">
        <f>+K15</f>
        <v>1200</v>
      </c>
      <c r="M15" s="810">
        <f>+K15</f>
        <v>1200</v>
      </c>
    </row>
    <row r="16" spans="1:13" ht="15.75" x14ac:dyDescent="0.25">
      <c r="A16" s="614">
        <v>9</v>
      </c>
      <c r="B16" s="614"/>
      <c r="C16" s="1132" t="s">
        <v>322</v>
      </c>
      <c r="D16" s="478" t="s">
        <v>3</v>
      </c>
      <c r="E16" s="811"/>
      <c r="F16" s="781">
        <f>F23</f>
        <v>0</v>
      </c>
      <c r="G16" s="781">
        <f>SUM(G18)</f>
        <v>0</v>
      </c>
      <c r="H16" s="812">
        <f>SUM(H17:H18)</f>
        <v>3000</v>
      </c>
      <c r="I16" s="812">
        <f>SUM(I18)</f>
        <v>0</v>
      </c>
      <c r="J16" s="812">
        <f>SUM(J18)</f>
        <v>0</v>
      </c>
      <c r="K16" s="1121">
        <f t="shared" ref="K16:K29" si="0">SUM(F16:J16)</f>
        <v>3000</v>
      </c>
      <c r="L16" s="813">
        <f>L17+L18</f>
        <v>3000</v>
      </c>
      <c r="M16" s="814">
        <f>M17+M18</f>
        <v>3000</v>
      </c>
    </row>
    <row r="17" spans="1:16" ht="15.75" x14ac:dyDescent="0.25">
      <c r="A17" s="614">
        <v>10</v>
      </c>
      <c r="B17" s="1125"/>
      <c r="C17" s="1134"/>
      <c r="D17" s="822"/>
      <c r="E17" s="825" t="s">
        <v>410</v>
      </c>
      <c r="F17" s="823"/>
      <c r="G17" s="823"/>
      <c r="H17" s="826">
        <v>2000</v>
      </c>
      <c r="I17" s="824"/>
      <c r="J17" s="824"/>
      <c r="K17" s="1177">
        <v>2000</v>
      </c>
      <c r="L17" s="827">
        <v>2000</v>
      </c>
      <c r="M17" s="828">
        <v>2000</v>
      </c>
    </row>
    <row r="18" spans="1:16" ht="15.75" x14ac:dyDescent="0.25">
      <c r="A18" s="146">
        <v>11</v>
      </c>
      <c r="B18" s="146"/>
      <c r="C18" s="1133"/>
      <c r="D18" s="207"/>
      <c r="E18" s="782" t="s">
        <v>323</v>
      </c>
      <c r="F18" s="783"/>
      <c r="G18" s="783"/>
      <c r="H18" s="807">
        <v>1000</v>
      </c>
      <c r="I18" s="808"/>
      <c r="J18" s="808"/>
      <c r="K18" s="1176">
        <f t="shared" si="0"/>
        <v>1000</v>
      </c>
      <c r="L18" s="809">
        <v>1000</v>
      </c>
      <c r="M18" s="810">
        <v>1000</v>
      </c>
    </row>
    <row r="19" spans="1:16" ht="15.75" x14ac:dyDescent="0.25">
      <c r="A19" s="146">
        <v>12</v>
      </c>
      <c r="B19" s="1126"/>
      <c r="C19" s="1135"/>
      <c r="D19" s="487"/>
      <c r="E19" s="815" t="s">
        <v>434</v>
      </c>
      <c r="F19" s="816"/>
      <c r="G19" s="816"/>
      <c r="H19" s="817"/>
      <c r="I19" s="817">
        <v>14130</v>
      </c>
      <c r="J19" s="817"/>
      <c r="K19" s="1122">
        <f t="shared" si="0"/>
        <v>14130</v>
      </c>
      <c r="L19" s="818">
        <v>0</v>
      </c>
      <c r="M19" s="819">
        <v>0</v>
      </c>
      <c r="P19" s="891"/>
    </row>
    <row r="20" spans="1:16" ht="15.75" x14ac:dyDescent="0.25">
      <c r="A20" s="146">
        <v>13</v>
      </c>
      <c r="B20" s="146"/>
      <c r="C20" s="1133"/>
      <c r="D20" s="207"/>
      <c r="E20" s="782" t="s">
        <v>403</v>
      </c>
      <c r="F20" s="783"/>
      <c r="G20" s="783"/>
      <c r="H20" s="807"/>
      <c r="I20" s="957">
        <v>0</v>
      </c>
      <c r="J20" s="957"/>
      <c r="K20" s="1178">
        <v>0</v>
      </c>
      <c r="L20" s="809">
        <v>0</v>
      </c>
      <c r="M20" s="810">
        <v>0</v>
      </c>
    </row>
    <row r="21" spans="1:16" ht="15.75" x14ac:dyDescent="0.25">
      <c r="A21" s="146">
        <v>14</v>
      </c>
      <c r="B21" s="146"/>
      <c r="C21" s="1133"/>
      <c r="D21" s="207"/>
      <c r="E21" s="782" t="s">
        <v>404</v>
      </c>
      <c r="F21" s="783"/>
      <c r="G21" s="783"/>
      <c r="H21" s="807"/>
      <c r="I21" s="808">
        <v>0</v>
      </c>
      <c r="J21" s="808"/>
      <c r="K21" s="1176">
        <f t="shared" si="0"/>
        <v>0</v>
      </c>
      <c r="L21" s="809">
        <v>0</v>
      </c>
      <c r="M21" s="810">
        <v>0</v>
      </c>
    </row>
    <row r="22" spans="1:16" ht="15.75" x14ac:dyDescent="0.25">
      <c r="A22" s="146">
        <v>15</v>
      </c>
      <c r="B22" s="146"/>
      <c r="C22" s="1133"/>
      <c r="D22" s="207"/>
      <c r="E22" s="782" t="s">
        <v>405</v>
      </c>
      <c r="F22" s="783"/>
      <c r="G22" s="783"/>
      <c r="H22" s="807"/>
      <c r="I22" s="808">
        <v>0</v>
      </c>
      <c r="J22" s="808"/>
      <c r="K22" s="1176">
        <v>0</v>
      </c>
      <c r="L22" s="809">
        <v>0</v>
      </c>
      <c r="M22" s="810">
        <v>0</v>
      </c>
    </row>
    <row r="23" spans="1:16" ht="15.75" x14ac:dyDescent="0.25">
      <c r="A23" s="146">
        <v>16</v>
      </c>
      <c r="B23" s="146"/>
      <c r="C23" s="1133"/>
      <c r="D23" s="207"/>
      <c r="E23" s="782" t="s">
        <v>406</v>
      </c>
      <c r="F23" s="783"/>
      <c r="G23" s="783"/>
      <c r="H23" s="807"/>
      <c r="I23" s="808">
        <v>0</v>
      </c>
      <c r="J23" s="808"/>
      <c r="K23" s="1176">
        <v>0</v>
      </c>
      <c r="L23" s="809">
        <v>0</v>
      </c>
      <c r="M23" s="810">
        <v>0</v>
      </c>
    </row>
    <row r="24" spans="1:16" ht="15.75" x14ac:dyDescent="0.25">
      <c r="A24" s="146">
        <v>17</v>
      </c>
      <c r="B24" s="146"/>
      <c r="C24" s="1133"/>
      <c r="D24" s="207"/>
      <c r="E24" s="782" t="s">
        <v>407</v>
      </c>
      <c r="F24" s="783"/>
      <c r="G24" s="783"/>
      <c r="H24" s="807"/>
      <c r="I24" s="808">
        <v>0</v>
      </c>
      <c r="J24" s="808"/>
      <c r="K24" s="1176">
        <v>0</v>
      </c>
      <c r="L24" s="809">
        <v>0</v>
      </c>
      <c r="M24" s="810">
        <v>0</v>
      </c>
    </row>
    <row r="25" spans="1:16" ht="15.75" x14ac:dyDescent="0.25">
      <c r="A25" s="146">
        <v>18</v>
      </c>
      <c r="B25" s="146"/>
      <c r="C25" s="1133"/>
      <c r="D25" s="207"/>
      <c r="E25" s="782" t="s">
        <v>378</v>
      </c>
      <c r="F25" s="783"/>
      <c r="G25" s="783"/>
      <c r="H25" s="807"/>
      <c r="I25" s="808">
        <v>0</v>
      </c>
      <c r="J25" s="808"/>
      <c r="K25" s="1176">
        <v>0</v>
      </c>
      <c r="L25" s="809">
        <v>0</v>
      </c>
      <c r="M25" s="810">
        <v>0</v>
      </c>
    </row>
    <row r="26" spans="1:16" ht="15.75" x14ac:dyDescent="0.25">
      <c r="A26" s="146">
        <v>19</v>
      </c>
      <c r="B26" s="146"/>
      <c r="C26" s="1133"/>
      <c r="D26" s="207"/>
      <c r="E26" s="782" t="s">
        <v>408</v>
      </c>
      <c r="F26" s="783"/>
      <c r="G26" s="783"/>
      <c r="H26" s="807"/>
      <c r="I26" s="808">
        <v>0</v>
      </c>
      <c r="J26" s="808"/>
      <c r="K26" s="1176">
        <v>0</v>
      </c>
      <c r="L26" s="809">
        <v>0</v>
      </c>
      <c r="M26" s="810">
        <v>0</v>
      </c>
    </row>
    <row r="27" spans="1:16" ht="15.75" x14ac:dyDescent="0.25">
      <c r="A27" s="146">
        <v>20</v>
      </c>
      <c r="B27" s="146"/>
      <c r="C27" s="1133"/>
      <c r="D27" s="207"/>
      <c r="E27" s="782" t="s">
        <v>409</v>
      </c>
      <c r="F27" s="783"/>
      <c r="G27" s="783"/>
      <c r="H27" s="807"/>
      <c r="I27" s="808">
        <v>0</v>
      </c>
      <c r="J27" s="808"/>
      <c r="K27" s="1176">
        <v>0</v>
      </c>
      <c r="L27" s="809">
        <v>0</v>
      </c>
      <c r="M27" s="810">
        <v>0</v>
      </c>
    </row>
    <row r="28" spans="1:16" ht="15.75" x14ac:dyDescent="0.25">
      <c r="A28" s="146">
        <v>21</v>
      </c>
      <c r="B28" s="1127"/>
      <c r="C28" s="1136"/>
      <c r="D28" s="488"/>
      <c r="E28" s="815" t="s">
        <v>338</v>
      </c>
      <c r="F28" s="816"/>
      <c r="G28" s="816"/>
      <c r="H28" s="820">
        <f>SUM(H29+H30)</f>
        <v>2720</v>
      </c>
      <c r="I28" s="817"/>
      <c r="J28" s="817"/>
      <c r="K28" s="1122">
        <v>2720</v>
      </c>
      <c r="L28" s="818">
        <f>SUM(L29:L30)</f>
        <v>1720</v>
      </c>
      <c r="M28" s="819">
        <f>SUM(M29:M30)</f>
        <v>1720</v>
      </c>
    </row>
    <row r="29" spans="1:16" ht="15.75" x14ac:dyDescent="0.25">
      <c r="A29" s="146">
        <v>22</v>
      </c>
      <c r="B29" s="1209"/>
      <c r="C29" s="1210"/>
      <c r="D29" s="730"/>
      <c r="E29" s="785" t="s">
        <v>339</v>
      </c>
      <c r="F29" s="786"/>
      <c r="G29" s="786"/>
      <c r="H29" s="1211">
        <v>2000</v>
      </c>
      <c r="I29" s="1212"/>
      <c r="J29" s="1212"/>
      <c r="K29" s="1213">
        <f t="shared" si="0"/>
        <v>2000</v>
      </c>
      <c r="L29" s="997">
        <v>1000</v>
      </c>
      <c r="M29" s="996">
        <v>1000</v>
      </c>
    </row>
    <row r="30" spans="1:16" ht="15.75" x14ac:dyDescent="0.25">
      <c r="A30" s="1206">
        <v>23</v>
      </c>
      <c r="B30" s="1207"/>
      <c r="C30" s="207"/>
      <c r="D30" s="207"/>
      <c r="E30" s="782" t="s">
        <v>433</v>
      </c>
      <c r="F30" s="783"/>
      <c r="G30" s="783"/>
      <c r="H30" s="807">
        <v>720</v>
      </c>
      <c r="I30" s="808"/>
      <c r="J30" s="808"/>
      <c r="K30" s="955">
        <v>720</v>
      </c>
      <c r="L30" s="1214">
        <v>720</v>
      </c>
      <c r="M30" s="1214">
        <v>720</v>
      </c>
    </row>
  </sheetData>
  <mergeCells count="12">
    <mergeCell ref="A1:M1"/>
    <mergeCell ref="L3:L7"/>
    <mergeCell ref="A3:K3"/>
    <mergeCell ref="M3:M7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zoomScaleNormal="100" workbookViewId="0">
      <selection activeCell="G32" sqref="G32"/>
    </sheetView>
  </sheetViews>
  <sheetFormatPr defaultRowHeight="12.75" x14ac:dyDescent="0.2"/>
  <cols>
    <col min="1" max="1" width="3.85546875" style="1" customWidth="1"/>
    <col min="2" max="2" width="5.42578125" style="87" customWidth="1"/>
    <col min="3" max="3" width="9.7109375" style="16" hidden="1" customWidth="1"/>
    <col min="4" max="4" width="42.85546875" style="16" customWidth="1"/>
    <col min="5" max="5" width="17.42578125" style="16" customWidth="1"/>
    <col min="6" max="6" width="0.140625" style="16" customWidth="1"/>
    <col min="7" max="7" width="15.85546875" style="16" customWidth="1"/>
    <col min="8" max="8" width="12.7109375" style="16" hidden="1" customWidth="1"/>
    <col min="9" max="9" width="19" style="344" customWidth="1"/>
    <col min="10" max="11" width="12.7109375" style="16" customWidth="1"/>
    <col min="12" max="12" width="9.140625" style="16"/>
    <col min="13" max="13" width="12.85546875" style="16" bestFit="1" customWidth="1"/>
    <col min="14" max="14" width="11.85546875" style="16" bestFit="1" customWidth="1"/>
    <col min="15" max="16384" width="9.140625" style="16"/>
  </cols>
  <sheetData>
    <row r="1" spans="1:14" ht="30" customHeight="1" x14ac:dyDescent="0.2">
      <c r="A1" s="1573" t="s">
        <v>443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</row>
    <row r="2" spans="1:14" ht="30" customHeight="1" thickBot="1" x14ac:dyDescent="0.25">
      <c r="A2" s="167"/>
      <c r="B2" s="167"/>
      <c r="C2" s="167"/>
      <c r="D2" s="167"/>
      <c r="E2" s="167"/>
      <c r="F2" s="167"/>
      <c r="G2" s="167"/>
      <c r="H2" s="167"/>
      <c r="I2" s="167"/>
      <c r="K2" s="18"/>
    </row>
    <row r="3" spans="1:14" ht="21.75" customHeight="1" x14ac:dyDescent="0.25">
      <c r="A3" s="1577" t="s">
        <v>444</v>
      </c>
      <c r="B3" s="1578"/>
      <c r="C3" s="1578"/>
      <c r="D3" s="1578"/>
      <c r="E3" s="1578"/>
      <c r="F3" s="1578"/>
      <c r="G3" s="1578"/>
      <c r="H3" s="1578"/>
      <c r="I3" s="1579"/>
      <c r="J3" s="1575" t="s">
        <v>445</v>
      </c>
      <c r="K3" s="1472" t="s">
        <v>435</v>
      </c>
    </row>
    <row r="4" spans="1:14" ht="18.75" customHeight="1" x14ac:dyDescent="0.25">
      <c r="A4" s="110"/>
      <c r="B4" s="491"/>
      <c r="C4" s="492"/>
      <c r="D4" s="493"/>
      <c r="E4" s="1580" t="s">
        <v>150</v>
      </c>
      <c r="F4" s="1581"/>
      <c r="G4" s="1581"/>
      <c r="H4" s="1581"/>
      <c r="I4" s="494"/>
      <c r="J4" s="1576"/>
      <c r="K4" s="1491"/>
    </row>
    <row r="5" spans="1:14" ht="15.75" thickBot="1" x14ac:dyDescent="0.25">
      <c r="A5" s="109"/>
      <c r="B5" s="495" t="s">
        <v>95</v>
      </c>
      <c r="C5" s="496" t="s">
        <v>17</v>
      </c>
      <c r="D5" s="497"/>
      <c r="E5" s="498" t="s">
        <v>18</v>
      </c>
      <c r="F5" s="499"/>
      <c r="G5" s="499"/>
      <c r="H5" s="499"/>
      <c r="I5" s="500"/>
      <c r="J5" s="1576"/>
      <c r="K5" s="1491"/>
    </row>
    <row r="6" spans="1:14" ht="15" x14ac:dyDescent="0.2">
      <c r="A6" s="110"/>
      <c r="B6" s="501" t="s">
        <v>96</v>
      </c>
      <c r="C6" s="502" t="s">
        <v>94</v>
      </c>
      <c r="D6" s="503" t="s">
        <v>11</v>
      </c>
      <c r="E6" s="1584">
        <v>711</v>
      </c>
      <c r="F6" s="1588">
        <v>713</v>
      </c>
      <c r="G6" s="1586">
        <v>716</v>
      </c>
      <c r="H6" s="1582">
        <v>717</v>
      </c>
      <c r="I6" s="504" t="s">
        <v>364</v>
      </c>
      <c r="J6" s="1576"/>
      <c r="K6" s="1491"/>
    </row>
    <row r="7" spans="1:14" ht="3.75" customHeight="1" thickBot="1" x14ac:dyDescent="0.25">
      <c r="A7" s="111"/>
      <c r="B7" s="501"/>
      <c r="C7" s="502"/>
      <c r="D7" s="505"/>
      <c r="E7" s="1585"/>
      <c r="F7" s="1589"/>
      <c r="G7" s="1587"/>
      <c r="H7" s="1583"/>
      <c r="I7" s="506"/>
      <c r="J7" s="1576"/>
      <c r="K7" s="1491"/>
    </row>
    <row r="8" spans="1:14" ht="28.5" customHeight="1" thickTop="1" x14ac:dyDescent="0.2">
      <c r="A8" s="112"/>
      <c r="B8" s="507"/>
      <c r="C8" s="508"/>
      <c r="D8" s="509" t="s">
        <v>151</v>
      </c>
      <c r="E8" s="664">
        <f>SUM(E9+E17)</f>
        <v>0</v>
      </c>
      <c r="F8" s="1272">
        <f>SUM(F9+F17)</f>
        <v>0</v>
      </c>
      <c r="G8" s="1280">
        <f>SUM(G9+G17)</f>
        <v>175161</v>
      </c>
      <c r="H8" s="510">
        <f>SUM(H9+H17)+H10</f>
        <v>0</v>
      </c>
      <c r="I8" s="664">
        <f>SUM(E8:H8)</f>
        <v>175161</v>
      </c>
      <c r="J8" s="511">
        <f>SUM(J9+J17)</f>
        <v>0</v>
      </c>
      <c r="K8" s="511">
        <f>SUM(K9+K17)</f>
        <v>0</v>
      </c>
      <c r="M8" s="122"/>
      <c r="N8" s="701"/>
    </row>
    <row r="9" spans="1:14" ht="15.75" hidden="1" x14ac:dyDescent="0.25">
      <c r="A9" s="96">
        <v>1</v>
      </c>
      <c r="B9" s="512" t="s">
        <v>153</v>
      </c>
      <c r="C9" s="513"/>
      <c r="D9" s="514"/>
      <c r="E9" s="665">
        <f t="shared" ref="E9:K9" si="0">E12</f>
        <v>0</v>
      </c>
      <c r="F9" s="1273">
        <f t="shared" si="0"/>
        <v>0</v>
      </c>
      <c r="G9" s="1281">
        <f t="shared" si="0"/>
        <v>0</v>
      </c>
      <c r="H9" s="515">
        <f t="shared" si="0"/>
        <v>0</v>
      </c>
      <c r="I9" s="665">
        <f t="shared" si="0"/>
        <v>0</v>
      </c>
      <c r="J9" s="516">
        <f t="shared" si="0"/>
        <v>0</v>
      </c>
      <c r="K9" s="516">
        <f t="shared" si="0"/>
        <v>0</v>
      </c>
    </row>
    <row r="10" spans="1:14" ht="15.75" hidden="1" x14ac:dyDescent="0.25">
      <c r="A10" s="96">
        <v>2</v>
      </c>
      <c r="B10" s="517">
        <v>1</v>
      </c>
      <c r="C10" s="517" t="s">
        <v>100</v>
      </c>
      <c r="D10" s="518"/>
      <c r="E10" s="666"/>
      <c r="F10" s="1274">
        <f t="shared" ref="F10:K10" si="1">F11</f>
        <v>0</v>
      </c>
      <c r="G10" s="1282">
        <f t="shared" si="1"/>
        <v>0</v>
      </c>
      <c r="H10" s="519">
        <f t="shared" si="1"/>
        <v>0</v>
      </c>
      <c r="I10" s="666">
        <f>SUM(E10+F10+H10)</f>
        <v>0</v>
      </c>
      <c r="J10" s="520">
        <v>0</v>
      </c>
      <c r="K10" s="521">
        <f t="shared" si="1"/>
        <v>0</v>
      </c>
      <c r="M10" s="672"/>
    </row>
    <row r="11" spans="1:14" ht="15.75" hidden="1" x14ac:dyDescent="0.25">
      <c r="A11" s="96">
        <v>3</v>
      </c>
      <c r="B11" s="465">
        <v>2</v>
      </c>
      <c r="C11" s="522" t="s">
        <v>294</v>
      </c>
      <c r="D11" s="523" t="s">
        <v>127</v>
      </c>
      <c r="E11" s="1269"/>
      <c r="F11" s="1275">
        <f>F12+F13</f>
        <v>0</v>
      </c>
      <c r="G11" s="872">
        <f>G12+G13</f>
        <v>0</v>
      </c>
      <c r="H11" s="524">
        <v>0</v>
      </c>
      <c r="I11" s="667">
        <f>SUM(E11+F11+H11)</f>
        <v>0</v>
      </c>
      <c r="J11" s="525">
        <v>0</v>
      </c>
      <c r="K11" s="525">
        <f>K12+K13</f>
        <v>0</v>
      </c>
    </row>
    <row r="12" spans="1:14" ht="15.75" hidden="1" x14ac:dyDescent="0.25">
      <c r="A12" s="98">
        <v>4</v>
      </c>
      <c r="B12" s="526">
        <v>3</v>
      </c>
      <c r="C12" s="526"/>
      <c r="D12" s="527" t="s">
        <v>365</v>
      </c>
      <c r="E12" s="1270">
        <f>SUM(E13:E16)</f>
        <v>0</v>
      </c>
      <c r="F12" s="1276">
        <f t="shared" ref="F12:K12" si="2">SUM(F13:F16)</f>
        <v>0</v>
      </c>
      <c r="G12" s="1283">
        <f t="shared" si="2"/>
        <v>0</v>
      </c>
      <c r="H12" s="528">
        <f t="shared" si="2"/>
        <v>0</v>
      </c>
      <c r="I12" s="668">
        <f>SUM(E12:H12)</f>
        <v>0</v>
      </c>
      <c r="J12" s="529">
        <f t="shared" si="2"/>
        <v>0</v>
      </c>
      <c r="K12" s="529">
        <f t="shared" si="2"/>
        <v>0</v>
      </c>
    </row>
    <row r="13" spans="1:14" ht="15.75" hidden="1" x14ac:dyDescent="0.25">
      <c r="A13" s="96">
        <v>5</v>
      </c>
      <c r="B13" s="465"/>
      <c r="C13" s="530" t="s">
        <v>325</v>
      </c>
      <c r="D13" s="531"/>
      <c r="E13" s="669">
        <v>0</v>
      </c>
      <c r="F13" s="1277"/>
      <c r="G13" s="1284"/>
      <c r="H13" s="394"/>
      <c r="I13" s="1198">
        <v>0</v>
      </c>
      <c r="J13" s="532">
        <v>0</v>
      </c>
      <c r="K13" s="533"/>
    </row>
    <row r="14" spans="1:14" ht="15.75" hidden="1" x14ac:dyDescent="0.25">
      <c r="A14" s="96"/>
      <c r="B14" s="465"/>
      <c r="C14" s="530"/>
      <c r="D14" s="531"/>
      <c r="E14" s="669">
        <v>0</v>
      </c>
      <c r="F14" s="1277"/>
      <c r="G14" s="1284"/>
      <c r="H14" s="394"/>
      <c r="I14" s="1198">
        <v>0</v>
      </c>
      <c r="J14" s="532"/>
      <c r="K14" s="533"/>
    </row>
    <row r="15" spans="1:14" ht="15.75" hidden="1" x14ac:dyDescent="0.25">
      <c r="A15" s="96">
        <v>6</v>
      </c>
      <c r="B15" s="465"/>
      <c r="C15" s="530"/>
      <c r="D15" s="531"/>
      <c r="E15" s="669">
        <v>0</v>
      </c>
      <c r="F15" s="1277"/>
      <c r="G15" s="1284"/>
      <c r="H15" s="394"/>
      <c r="I15" s="1198">
        <v>0</v>
      </c>
      <c r="J15" s="532"/>
      <c r="K15" s="533"/>
    </row>
    <row r="16" spans="1:14" ht="15.75" hidden="1" x14ac:dyDescent="0.25">
      <c r="A16" s="96">
        <v>7</v>
      </c>
      <c r="B16" s="465"/>
      <c r="C16" s="530"/>
      <c r="D16" s="531"/>
      <c r="E16" s="669">
        <v>0</v>
      </c>
      <c r="F16" s="1277"/>
      <c r="G16" s="1284"/>
      <c r="H16" s="394"/>
      <c r="I16" s="1198">
        <v>0</v>
      </c>
      <c r="J16" s="532"/>
      <c r="K16" s="533"/>
    </row>
    <row r="17" spans="1:11" ht="15.75" x14ac:dyDescent="0.25">
      <c r="A17" s="96">
        <v>1</v>
      </c>
      <c r="B17" s="526" t="s">
        <v>12</v>
      </c>
      <c r="C17" s="526"/>
      <c r="D17" s="527" t="s">
        <v>340</v>
      </c>
      <c r="E17" s="668">
        <f>SUM(E18:E32)</f>
        <v>0</v>
      </c>
      <c r="F17" s="1278">
        <f>SUM(F18:F32)</f>
        <v>0</v>
      </c>
      <c r="G17" s="1285">
        <f>SUM(G18:G32)</f>
        <v>175161</v>
      </c>
      <c r="H17" s="534">
        <f>SUM(H18:H32)</f>
        <v>0</v>
      </c>
      <c r="I17" s="1199">
        <f>SUM(E17:H17)</f>
        <v>175161</v>
      </c>
      <c r="J17" s="535"/>
      <c r="K17" s="535"/>
    </row>
    <row r="18" spans="1:11" ht="15" x14ac:dyDescent="0.2">
      <c r="A18" s="98">
        <v>2</v>
      </c>
      <c r="B18" s="465"/>
      <c r="C18" s="530"/>
      <c r="D18" s="531" t="s">
        <v>357</v>
      </c>
      <c r="E18" s="669"/>
      <c r="F18" s="1277"/>
      <c r="G18" s="1284">
        <v>10000</v>
      </c>
      <c r="H18" s="394"/>
      <c r="I18" s="669"/>
      <c r="J18" s="532"/>
      <c r="K18" s="533"/>
    </row>
    <row r="19" spans="1:11" ht="15" x14ac:dyDescent="0.2">
      <c r="A19" s="96">
        <v>3</v>
      </c>
      <c r="B19" s="465"/>
      <c r="C19" s="530"/>
      <c r="D19" s="531" t="s">
        <v>414</v>
      </c>
      <c r="E19" s="669"/>
      <c r="F19" s="1277"/>
      <c r="G19" s="1284">
        <v>5000</v>
      </c>
      <c r="H19" s="394"/>
      <c r="I19" s="669"/>
      <c r="J19" s="532"/>
      <c r="K19" s="533"/>
    </row>
    <row r="20" spans="1:11" ht="15" x14ac:dyDescent="0.2">
      <c r="A20" s="96">
        <v>4</v>
      </c>
      <c r="B20" s="465"/>
      <c r="C20" s="530"/>
      <c r="D20" s="531" t="s">
        <v>358</v>
      </c>
      <c r="E20" s="669"/>
      <c r="F20" s="1277"/>
      <c r="G20" s="1284">
        <v>15000</v>
      </c>
      <c r="H20" s="394"/>
      <c r="I20" s="669"/>
      <c r="J20" s="532"/>
      <c r="K20" s="533"/>
    </row>
    <row r="21" spans="1:11" ht="15" x14ac:dyDescent="0.2">
      <c r="A21" s="96">
        <v>5</v>
      </c>
      <c r="B21" s="465"/>
      <c r="C21" s="530"/>
      <c r="D21" s="531" t="s">
        <v>453</v>
      </c>
      <c r="E21" s="669"/>
      <c r="F21" s="1277"/>
      <c r="G21" s="1284">
        <v>10000</v>
      </c>
      <c r="H21" s="394"/>
      <c r="I21" s="669"/>
      <c r="J21" s="532"/>
      <c r="K21" s="533"/>
    </row>
    <row r="22" spans="1:11" ht="15" x14ac:dyDescent="0.2">
      <c r="A22" s="96">
        <v>6</v>
      </c>
      <c r="B22" s="465"/>
      <c r="C22" s="530"/>
      <c r="D22" s="531" t="s">
        <v>454</v>
      </c>
      <c r="E22" s="669"/>
      <c r="F22" s="1277"/>
      <c r="G22" s="1284">
        <v>15000</v>
      </c>
      <c r="H22" s="394"/>
      <c r="I22" s="669"/>
      <c r="J22" s="532"/>
      <c r="K22" s="533"/>
    </row>
    <row r="23" spans="1:11" ht="15" x14ac:dyDescent="0.2">
      <c r="A23" s="98">
        <v>7</v>
      </c>
      <c r="B23" s="465"/>
      <c r="C23" s="530"/>
      <c r="D23" s="531" t="s">
        <v>359</v>
      </c>
      <c r="E23" s="669"/>
      <c r="F23" s="1277"/>
      <c r="G23" s="1284">
        <v>5000</v>
      </c>
      <c r="H23" s="394"/>
      <c r="I23" s="669"/>
      <c r="J23" s="532"/>
      <c r="K23" s="533"/>
    </row>
    <row r="24" spans="1:11" ht="15" x14ac:dyDescent="0.2">
      <c r="A24" s="96">
        <v>8</v>
      </c>
      <c r="B24" s="465"/>
      <c r="C24" s="530"/>
      <c r="D24" s="531" t="s">
        <v>455</v>
      </c>
      <c r="E24" s="669"/>
      <c r="F24" s="1277"/>
      <c r="G24" s="1284">
        <v>6000</v>
      </c>
      <c r="H24" s="394"/>
      <c r="I24" s="669"/>
      <c r="J24" s="532"/>
      <c r="K24" s="533"/>
    </row>
    <row r="25" spans="1:11" ht="15" x14ac:dyDescent="0.2">
      <c r="A25" s="96">
        <v>9</v>
      </c>
      <c r="B25" s="465"/>
      <c r="C25" s="530"/>
      <c r="D25" s="531" t="s">
        <v>452</v>
      </c>
      <c r="E25" s="669"/>
      <c r="F25" s="1277"/>
      <c r="G25" s="1284">
        <v>15000</v>
      </c>
      <c r="H25" s="394"/>
      <c r="I25" s="669"/>
      <c r="J25" s="532"/>
      <c r="K25" s="533"/>
    </row>
    <row r="26" spans="1:11" ht="15" x14ac:dyDescent="0.2">
      <c r="A26" s="96">
        <v>10</v>
      </c>
      <c r="B26" s="465"/>
      <c r="C26" s="530"/>
      <c r="D26" s="531" t="s">
        <v>361</v>
      </c>
      <c r="E26" s="669"/>
      <c r="F26" s="1277"/>
      <c r="G26" s="1284">
        <v>42000</v>
      </c>
      <c r="H26" s="394"/>
      <c r="I26" s="669"/>
      <c r="J26" s="532"/>
      <c r="K26" s="533"/>
    </row>
    <row r="27" spans="1:11" ht="15" x14ac:dyDescent="0.2">
      <c r="A27" s="96">
        <v>11</v>
      </c>
      <c r="B27" s="465"/>
      <c r="C27" s="530"/>
      <c r="D27" s="531" t="s">
        <v>362</v>
      </c>
      <c r="E27" s="669"/>
      <c r="F27" s="1277"/>
      <c r="G27" s="1284">
        <v>10000</v>
      </c>
      <c r="H27" s="394"/>
      <c r="I27" s="669"/>
      <c r="J27" s="532"/>
      <c r="K27" s="533"/>
    </row>
    <row r="28" spans="1:11" ht="15" x14ac:dyDescent="0.2">
      <c r="A28" s="96">
        <v>12</v>
      </c>
      <c r="B28" s="465"/>
      <c r="C28" s="530"/>
      <c r="D28" s="531" t="s">
        <v>421</v>
      </c>
      <c r="E28" s="669"/>
      <c r="F28" s="1277"/>
      <c r="G28" s="1284">
        <v>5000</v>
      </c>
      <c r="H28" s="394"/>
      <c r="I28" s="669"/>
      <c r="J28" s="532"/>
      <c r="K28" s="533"/>
    </row>
    <row r="29" spans="1:11" ht="15" x14ac:dyDescent="0.2">
      <c r="A29" s="96">
        <v>13</v>
      </c>
      <c r="B29" s="465"/>
      <c r="C29" s="530"/>
      <c r="D29" s="531" t="s">
        <v>363</v>
      </c>
      <c r="E29" s="669"/>
      <c r="F29" s="1277"/>
      <c r="G29" s="1284">
        <v>25613</v>
      </c>
      <c r="H29" s="394"/>
      <c r="I29" s="669"/>
      <c r="J29" s="532"/>
      <c r="K29" s="533"/>
    </row>
    <row r="30" spans="1:11" ht="15" x14ac:dyDescent="0.2">
      <c r="A30" s="98">
        <v>14</v>
      </c>
      <c r="B30" s="465"/>
      <c r="C30" s="530"/>
      <c r="D30" s="1268" t="s">
        <v>360</v>
      </c>
      <c r="E30" s="669"/>
      <c r="F30" s="1277"/>
      <c r="G30" s="1284">
        <v>5000</v>
      </c>
      <c r="H30" s="394"/>
      <c r="I30" s="669"/>
      <c r="J30" s="532"/>
      <c r="K30" s="533"/>
    </row>
    <row r="31" spans="1:11" ht="15" x14ac:dyDescent="0.2">
      <c r="A31" s="96">
        <v>15</v>
      </c>
      <c r="B31" s="465"/>
      <c r="C31" s="530"/>
      <c r="D31" s="531" t="s">
        <v>366</v>
      </c>
      <c r="E31" s="693"/>
      <c r="G31" s="1609">
        <v>6548</v>
      </c>
      <c r="H31" s="394"/>
      <c r="I31" s="669"/>
      <c r="J31" s="532"/>
      <c r="K31" s="533"/>
    </row>
    <row r="32" spans="1:11" ht="16.5" thickBot="1" x14ac:dyDescent="0.3">
      <c r="A32" s="113">
        <v>16</v>
      </c>
      <c r="B32" s="467"/>
      <c r="C32" s="536"/>
      <c r="D32" s="537"/>
      <c r="E32" s="1271"/>
      <c r="F32" s="1279"/>
      <c r="G32" s="1286"/>
      <c r="H32" s="538"/>
      <c r="I32" s="670"/>
      <c r="J32" s="540"/>
      <c r="K32" s="541"/>
    </row>
    <row r="33" spans="1:11" ht="15.75" x14ac:dyDescent="0.25">
      <c r="A33" s="16"/>
      <c r="B33" s="16"/>
      <c r="D33" s="542"/>
      <c r="E33" s="543"/>
      <c r="F33" s="544"/>
      <c r="G33" s="545"/>
      <c r="H33" s="544"/>
      <c r="I33" s="671"/>
      <c r="J33" s="546"/>
      <c r="K33" s="545"/>
    </row>
    <row r="230" ht="16.5" customHeight="1" x14ac:dyDescent="0.2"/>
    <row r="282" ht="11.25" customHeight="1" x14ac:dyDescent="0.2"/>
  </sheetData>
  <mergeCells count="9">
    <mergeCell ref="A1:K1"/>
    <mergeCell ref="J3:J7"/>
    <mergeCell ref="K3:K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K55" sqref="K55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2.85546875" style="16" customWidth="1"/>
    <col min="7" max="7" width="10.42578125" style="16" customWidth="1"/>
    <col min="8" max="8" width="11" style="16" customWidth="1"/>
    <col min="9" max="9" width="11.7109375" style="16" customWidth="1"/>
    <col min="10" max="16384" width="9.140625" style="16"/>
  </cols>
  <sheetData>
    <row r="1" spans="1:9" ht="23.25" x14ac:dyDescent="0.2">
      <c r="A1" s="1404" t="s">
        <v>446</v>
      </c>
      <c r="B1" s="1404"/>
      <c r="C1" s="1404"/>
      <c r="D1" s="1404"/>
      <c r="E1" s="1404"/>
      <c r="F1" s="1404"/>
      <c r="G1" s="1404"/>
      <c r="H1" s="1404"/>
      <c r="I1" s="1404"/>
    </row>
    <row r="2" spans="1:9" ht="15.75" thickBot="1" x14ac:dyDescent="0.25">
      <c r="A2" s="547"/>
      <c r="B2" s="547"/>
      <c r="C2" s="547"/>
      <c r="D2" s="547"/>
      <c r="E2" s="547"/>
      <c r="F2" s="547"/>
      <c r="G2" s="547"/>
    </row>
    <row r="3" spans="1:9" ht="15.75" x14ac:dyDescent="0.25">
      <c r="A3" s="1391" t="s">
        <v>156</v>
      </c>
      <c r="B3" s="1401"/>
      <c r="C3" s="1401"/>
      <c r="D3" s="1401"/>
      <c r="E3" s="1401"/>
      <c r="F3" s="1590"/>
      <c r="G3" s="548"/>
      <c r="H3" s="549"/>
      <c r="I3" s="549"/>
    </row>
    <row r="4" spans="1:9" ht="15.75" x14ac:dyDescent="0.25">
      <c r="A4" s="1402"/>
      <c r="B4" s="1403"/>
      <c r="C4" s="1403"/>
      <c r="D4" s="1403"/>
      <c r="E4" s="1403"/>
      <c r="F4" s="1591"/>
      <c r="G4" s="550" t="s">
        <v>21</v>
      </c>
      <c r="H4" s="551" t="s">
        <v>21</v>
      </c>
      <c r="I4" s="551" t="s">
        <v>21</v>
      </c>
    </row>
    <row r="5" spans="1:9" ht="15.75" x14ac:dyDescent="0.25">
      <c r="A5" s="169"/>
      <c r="B5" s="225" t="s">
        <v>22</v>
      </c>
      <c r="C5" s="225" t="s">
        <v>23</v>
      </c>
      <c r="D5" s="225" t="s">
        <v>24</v>
      </c>
      <c r="E5" s="552"/>
      <c r="F5" s="553"/>
      <c r="G5" s="554" t="s">
        <v>182</v>
      </c>
      <c r="H5" s="555" t="s">
        <v>411</v>
      </c>
      <c r="I5" s="555" t="s">
        <v>447</v>
      </c>
    </row>
    <row r="6" spans="1:9" ht="16.5" thickBot="1" x14ac:dyDescent="0.3">
      <c r="A6" s="169"/>
      <c r="B6" s="225"/>
      <c r="C6" s="452"/>
      <c r="D6" s="225" t="s">
        <v>25</v>
      </c>
      <c r="E6" s="552"/>
      <c r="F6" s="553"/>
      <c r="G6" s="554"/>
      <c r="H6" s="555"/>
      <c r="I6" s="555"/>
    </row>
    <row r="7" spans="1:9" ht="15.75" x14ac:dyDescent="0.25">
      <c r="A7" s="621">
        <v>1</v>
      </c>
      <c r="B7" s="622" t="s">
        <v>158</v>
      </c>
      <c r="C7" s="623"/>
      <c r="D7" s="624"/>
      <c r="E7" s="625" t="s">
        <v>157</v>
      </c>
      <c r="F7" s="626"/>
      <c r="G7" s="627"/>
      <c r="H7" s="618"/>
      <c r="I7" s="628"/>
    </row>
    <row r="8" spans="1:9" s="134" customFormat="1" ht="15.75" x14ac:dyDescent="0.25">
      <c r="A8" s="556">
        <v>2</v>
      </c>
      <c r="B8" s="557"/>
      <c r="C8" s="558"/>
      <c r="D8" s="205"/>
      <c r="E8" s="559" t="s">
        <v>326</v>
      </c>
      <c r="F8" s="560"/>
      <c r="G8" s="1200">
        <v>12000</v>
      </c>
      <c r="H8" s="619">
        <v>12000</v>
      </c>
      <c r="I8" s="561">
        <v>12000</v>
      </c>
    </row>
    <row r="9" spans="1:9" ht="15.75" x14ac:dyDescent="0.25">
      <c r="A9" s="562">
        <v>3</v>
      </c>
      <c r="B9" s="563"/>
      <c r="C9" s="564"/>
      <c r="D9" s="565"/>
      <c r="E9" s="566" t="s">
        <v>376</v>
      </c>
      <c r="F9" s="567"/>
      <c r="G9" s="1200">
        <v>19100</v>
      </c>
      <c r="H9" s="619">
        <v>19100</v>
      </c>
      <c r="I9" s="561">
        <v>19100</v>
      </c>
    </row>
    <row r="10" spans="1:9" ht="23.25" customHeight="1" thickBot="1" x14ac:dyDescent="0.3">
      <c r="A10" s="629">
        <v>4</v>
      </c>
      <c r="B10" s="630"/>
      <c r="C10" s="630"/>
      <c r="D10" s="631"/>
      <c r="E10" s="183" t="s">
        <v>159</v>
      </c>
      <c r="F10" s="632"/>
      <c r="G10" s="633">
        <f>SUM(G8:G9)</f>
        <v>31100</v>
      </c>
      <c r="H10" s="620">
        <f>SUM(H8+H9)</f>
        <v>31100</v>
      </c>
      <c r="I10" s="634">
        <f>SUM(I8+I9)</f>
        <v>31100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I17" sqref="I17"/>
    </sheetView>
  </sheetViews>
  <sheetFormatPr defaultRowHeight="12.75" x14ac:dyDescent="0.2"/>
  <cols>
    <col min="1" max="1" width="3.42578125" style="16" customWidth="1"/>
    <col min="2" max="2" width="5" style="16" hidden="1" customWidth="1"/>
    <col min="3" max="3" width="4.7109375" style="16" hidden="1" customWidth="1"/>
    <col min="4" max="4" width="5.140625" style="16" hidden="1" customWidth="1"/>
    <col min="5" max="5" width="9.140625" style="16"/>
    <col min="6" max="6" width="26.7109375" style="16" customWidth="1"/>
    <col min="7" max="9" width="17.7109375" style="16" customWidth="1"/>
    <col min="10" max="16384" width="9.140625" style="16"/>
  </cols>
  <sheetData>
    <row r="1" spans="1:9" ht="23.25" x14ac:dyDescent="0.35">
      <c r="A1" s="1412" t="s">
        <v>448</v>
      </c>
      <c r="B1" s="1412"/>
      <c r="C1" s="1412"/>
      <c r="D1" s="1412"/>
      <c r="E1" s="1412"/>
      <c r="F1" s="1412"/>
      <c r="G1" s="1412"/>
      <c r="H1" s="1412"/>
      <c r="I1" s="1412"/>
    </row>
    <row r="2" spans="1:9" ht="15.75" thickBot="1" x14ac:dyDescent="0.25">
      <c r="A2" s="181"/>
      <c r="B2" s="181"/>
      <c r="C2" s="181"/>
      <c r="D2" s="181"/>
      <c r="E2" s="181"/>
      <c r="F2" s="181"/>
      <c r="G2" s="181"/>
    </row>
    <row r="3" spans="1:9" ht="15" x14ac:dyDescent="0.25">
      <c r="A3" s="1391" t="s">
        <v>174</v>
      </c>
      <c r="B3" s="1401"/>
      <c r="C3" s="1401"/>
      <c r="D3" s="1401"/>
      <c r="E3" s="1401"/>
      <c r="F3" s="1592"/>
      <c r="G3" s="1360"/>
      <c r="H3" s="646"/>
      <c r="I3" s="576"/>
    </row>
    <row r="4" spans="1:9" ht="15.75" thickBot="1" x14ac:dyDescent="0.3">
      <c r="A4" s="1593"/>
      <c r="B4" s="1594"/>
      <c r="C4" s="1594"/>
      <c r="D4" s="1594"/>
      <c r="E4" s="1594"/>
      <c r="F4" s="1595"/>
      <c r="G4" s="1361" t="s">
        <v>21</v>
      </c>
      <c r="H4" s="647" t="s">
        <v>21</v>
      </c>
      <c r="I4" s="577" t="s">
        <v>21</v>
      </c>
    </row>
    <row r="5" spans="1:9" ht="13.5" thickTop="1" x14ac:dyDescent="0.2">
      <c r="A5" s="169"/>
      <c r="B5" s="300" t="s">
        <v>22</v>
      </c>
      <c r="C5" s="300" t="s">
        <v>23</v>
      </c>
      <c r="D5" s="300" t="s">
        <v>24</v>
      </c>
      <c r="E5" s="301"/>
      <c r="F5" s="1344"/>
      <c r="G5" s="294" t="s">
        <v>182</v>
      </c>
      <c r="H5" s="578" t="s">
        <v>411</v>
      </c>
      <c r="I5" s="579" t="s">
        <v>447</v>
      </c>
    </row>
    <row r="6" spans="1:9" ht="13.5" thickBot="1" x14ac:dyDescent="0.25">
      <c r="A6" s="172"/>
      <c r="B6" s="303"/>
      <c r="C6" s="641"/>
      <c r="D6" s="303" t="s">
        <v>25</v>
      </c>
      <c r="E6" s="305"/>
      <c r="F6" s="1345"/>
      <c r="G6" s="1362"/>
      <c r="H6" s="648"/>
      <c r="I6" s="649"/>
    </row>
    <row r="7" spans="1:9" ht="37.5" customHeight="1" thickTop="1" x14ac:dyDescent="0.25">
      <c r="A7" s="184">
        <v>1</v>
      </c>
      <c r="B7" s="177"/>
      <c r="C7" s="177"/>
      <c r="D7" s="642"/>
      <c r="E7" s="661" t="s">
        <v>175</v>
      </c>
      <c r="F7" s="1364"/>
      <c r="G7" s="1363">
        <f>+'P1'!K8+'P2'!J8+'P3'!K8+'P4'!J8+'P5'!K8+'P6'!K8+'P7'!J8+'P8'!K8+'P9'!J8+'P10'!I35+'P11'!J8+'P12'!K8</f>
        <v>455754</v>
      </c>
      <c r="H7" s="982">
        <f>+'P1'!L8+'P2'!K8+'P3'!L8+'P4'!K8+'P5'!L8+'P6'!Q8+'P7'!K8+'P8'!L8+'P9'!K8+'P10'!J35+'P11'!K8+'P12'!L8</f>
        <v>421317</v>
      </c>
      <c r="I7" s="982">
        <f>+'P1'!M8+'P2'!L8+'P3'!M8+'P4'!L8+'P5'!M8+'P6'!R8+'P7'!L8+'P8'!M8+'P9'!L8+'P10'!K35+'P11'!L8+'P12'!M8</f>
        <v>426317</v>
      </c>
    </row>
    <row r="8" spans="1:9" ht="37.5" customHeight="1" x14ac:dyDescent="0.25">
      <c r="A8" s="1365">
        <v>2</v>
      </c>
      <c r="B8" s="612"/>
      <c r="C8" s="643"/>
      <c r="D8" s="644"/>
      <c r="E8" s="662" t="s">
        <v>176</v>
      </c>
      <c r="F8" s="423"/>
      <c r="G8" s="984">
        <f>+KV!I8</f>
        <v>175161</v>
      </c>
      <c r="H8" s="983">
        <v>0</v>
      </c>
      <c r="I8" s="984">
        <v>0</v>
      </c>
    </row>
    <row r="9" spans="1:9" ht="39" customHeight="1" x14ac:dyDescent="0.25">
      <c r="A9" s="1366">
        <v>3</v>
      </c>
      <c r="B9" s="645"/>
      <c r="C9" s="644"/>
      <c r="D9" s="645"/>
      <c r="E9" s="662" t="s">
        <v>177</v>
      </c>
      <c r="F9" s="423"/>
      <c r="G9" s="984">
        <f>'VFO '!G10</f>
        <v>31100</v>
      </c>
      <c r="H9" s="983">
        <f>'VFO '!H10</f>
        <v>31100</v>
      </c>
      <c r="I9" s="983">
        <f>'VFO '!I10</f>
        <v>31100</v>
      </c>
    </row>
    <row r="10" spans="1:9" ht="39" customHeight="1" thickBot="1" x14ac:dyDescent="0.3">
      <c r="A10" s="185">
        <v>4</v>
      </c>
      <c r="B10" s="182"/>
      <c r="C10" s="182"/>
      <c r="D10" s="182"/>
      <c r="E10" s="568" t="s">
        <v>180</v>
      </c>
      <c r="F10" s="1367"/>
      <c r="G10" s="986">
        <f>G7+G8+G9</f>
        <v>662015</v>
      </c>
      <c r="H10" s="985">
        <f>H7+H8+H9</f>
        <v>452417</v>
      </c>
      <c r="I10" s="986">
        <f>I7+I8+I9</f>
        <v>457417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C46" sqref="C46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8" width="12.42578125" style="16" customWidth="1"/>
    <col min="9" max="9" width="5.85546875" style="16" customWidth="1"/>
    <col min="10" max="16384" width="9.140625" style="16"/>
  </cols>
  <sheetData>
    <row r="1" spans="1:9" ht="23.25" x14ac:dyDescent="0.2">
      <c r="A1" s="1381" t="s">
        <v>436</v>
      </c>
      <c r="B1" s="1381"/>
      <c r="C1" s="1381"/>
      <c r="D1" s="1381"/>
      <c r="E1" s="1381"/>
      <c r="F1" s="1381"/>
      <c r="G1" s="1381"/>
      <c r="H1" s="1381"/>
      <c r="I1" s="168"/>
    </row>
    <row r="3" spans="1:9" ht="13.5" thickBot="1" x14ac:dyDescent="0.25"/>
    <row r="4" spans="1:9" x14ac:dyDescent="0.2">
      <c r="A4" s="1391" t="s">
        <v>78</v>
      </c>
      <c r="B4" s="1392"/>
      <c r="C4" s="1392"/>
      <c r="D4" s="1392"/>
      <c r="E4" s="1392"/>
      <c r="F4" s="1395" t="s">
        <v>374</v>
      </c>
      <c r="G4" s="1398" t="s">
        <v>392</v>
      </c>
      <c r="H4" s="1398" t="s">
        <v>429</v>
      </c>
    </row>
    <row r="5" spans="1:9" x14ac:dyDescent="0.2">
      <c r="A5" s="1393"/>
      <c r="B5" s="1394"/>
      <c r="C5" s="1394"/>
      <c r="D5" s="1394"/>
      <c r="E5" s="1394"/>
      <c r="F5" s="1396"/>
      <c r="G5" s="1399"/>
      <c r="H5" s="1399"/>
    </row>
    <row r="6" spans="1:9" x14ac:dyDescent="0.2">
      <c r="A6" s="169"/>
      <c r="B6" s="170" t="s">
        <v>22</v>
      </c>
      <c r="C6" s="170" t="s">
        <v>23</v>
      </c>
      <c r="D6" s="170" t="s">
        <v>24</v>
      </c>
      <c r="E6" s="171"/>
      <c r="F6" s="1396"/>
      <c r="G6" s="1399"/>
      <c r="H6" s="1399"/>
    </row>
    <row r="7" spans="1:9" ht="13.5" thickBot="1" x14ac:dyDescent="0.25">
      <c r="A7" s="172"/>
      <c r="B7" s="173"/>
      <c r="C7" s="174"/>
      <c r="D7" s="173" t="s">
        <v>25</v>
      </c>
      <c r="E7" s="175" t="s">
        <v>26</v>
      </c>
      <c r="F7" s="1397"/>
      <c r="G7" s="1400"/>
      <c r="H7" s="1400"/>
    </row>
    <row r="8" spans="1:9" ht="16.5" thickTop="1" x14ac:dyDescent="0.25">
      <c r="A8" s="27">
        <v>1</v>
      </c>
      <c r="B8" s="1011" t="s">
        <v>46</v>
      </c>
      <c r="C8" s="1012"/>
      <c r="D8" s="1013"/>
      <c r="E8" s="1014" t="s">
        <v>356</v>
      </c>
      <c r="F8" s="1015">
        <f>+F9</f>
        <v>10000</v>
      </c>
      <c r="G8" s="1015">
        <f t="shared" ref="G8:H8" si="0">+G9</f>
        <v>10000</v>
      </c>
      <c r="H8" s="1015">
        <f t="shared" si="0"/>
        <v>10000</v>
      </c>
    </row>
    <row r="9" spans="1:9" ht="15.75" x14ac:dyDescent="0.25">
      <c r="A9" s="176">
        <v>2</v>
      </c>
      <c r="B9" s="558" t="s">
        <v>79</v>
      </c>
      <c r="C9" s="558"/>
      <c r="D9" s="205"/>
      <c r="E9" s="1017" t="s">
        <v>78</v>
      </c>
      <c r="F9" s="1018">
        <f>SUM(F10:F10)</f>
        <v>10000</v>
      </c>
      <c r="G9" s="1019">
        <f>SUM(G10:G10)</f>
        <v>10000</v>
      </c>
      <c r="H9" s="1018">
        <f>SUM(H10:H10)</f>
        <v>10000</v>
      </c>
    </row>
    <row r="10" spans="1:9" ht="15.75" x14ac:dyDescent="0.25">
      <c r="A10" s="176">
        <v>3</v>
      </c>
      <c r="B10" s="558"/>
      <c r="C10" s="1020" t="s">
        <v>80</v>
      </c>
      <c r="D10" s="1021" t="s">
        <v>38</v>
      </c>
      <c r="E10" s="1022" t="s">
        <v>215</v>
      </c>
      <c r="F10" s="1185">
        <v>10000</v>
      </c>
      <c r="G10" s="1023">
        <v>10000</v>
      </c>
      <c r="H10" s="1001">
        <v>10000</v>
      </c>
    </row>
    <row r="11" spans="1:9" ht="20.25" customHeight="1" thickBot="1" x14ac:dyDescent="0.3">
      <c r="A11" s="611"/>
      <c r="B11" s="1024"/>
      <c r="C11" s="1025"/>
      <c r="D11" s="1026"/>
      <c r="E11" s="1104" t="s">
        <v>81</v>
      </c>
      <c r="F11" s="1027">
        <f>F8</f>
        <v>10000</v>
      </c>
      <c r="G11" s="1027">
        <f t="shared" ref="G11:H11" si="1">G8</f>
        <v>10000</v>
      </c>
      <c r="H11" s="1027">
        <f t="shared" si="1"/>
        <v>10000</v>
      </c>
    </row>
    <row r="12" spans="1:9" x14ac:dyDescent="0.2">
      <c r="A12" s="10"/>
      <c r="B12" s="178"/>
      <c r="C12" s="178"/>
      <c r="D12" s="178"/>
      <c r="E12" s="179"/>
      <c r="F12" s="180"/>
      <c r="G12" s="180"/>
      <c r="H12" s="180"/>
    </row>
    <row r="14" spans="1:9" x14ac:dyDescent="0.2">
      <c r="F14" s="101"/>
    </row>
  </sheetData>
  <mergeCells count="5">
    <mergeCell ref="A4:E5"/>
    <mergeCell ref="A1:H1"/>
    <mergeCell ref="F4:F7"/>
    <mergeCell ref="G4:G7"/>
    <mergeCell ref="H4:H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zoomScaleNormal="100" workbookViewId="0">
      <selection activeCell="D139" sqref="D139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3" width="16" style="16" customWidth="1"/>
    <col min="4" max="4" width="17" style="16" customWidth="1"/>
    <col min="5" max="5" width="14.7109375" style="16" customWidth="1"/>
    <col min="6" max="16384" width="9.140625" style="16"/>
  </cols>
  <sheetData>
    <row r="1" spans="1:7" s="19" customFormat="1" ht="31.5" customHeight="1" x14ac:dyDescent="0.35">
      <c r="A1" s="1606" t="s">
        <v>449</v>
      </c>
      <c r="B1" s="1607"/>
      <c r="C1" s="1607"/>
      <c r="D1" s="1607"/>
      <c r="E1" s="1608"/>
    </row>
    <row r="2" spans="1:7" ht="13.5" thickBot="1" x14ac:dyDescent="0.25">
      <c r="A2" s="692"/>
      <c r="B2" s="130"/>
      <c r="C2" s="130"/>
      <c r="D2" s="130"/>
      <c r="E2" s="693"/>
    </row>
    <row r="3" spans="1:7" ht="2.25" customHeight="1" x14ac:dyDescent="0.2">
      <c r="A3" s="1596" t="s">
        <v>82</v>
      </c>
      <c r="B3" s="1597"/>
      <c r="C3" s="1600" t="s">
        <v>375</v>
      </c>
      <c r="D3" s="1602" t="s">
        <v>396</v>
      </c>
      <c r="E3" s="1604" t="s">
        <v>435</v>
      </c>
    </row>
    <row r="4" spans="1:7" x14ac:dyDescent="0.2">
      <c r="A4" s="1598"/>
      <c r="B4" s="1599"/>
      <c r="C4" s="1601"/>
      <c r="D4" s="1603"/>
      <c r="E4" s="1605"/>
    </row>
    <row r="5" spans="1:7" x14ac:dyDescent="0.2">
      <c r="A5" s="1598"/>
      <c r="B5" s="1599"/>
      <c r="C5" s="1601"/>
      <c r="D5" s="1603"/>
      <c r="E5" s="1605"/>
    </row>
    <row r="6" spans="1:7" x14ac:dyDescent="0.2">
      <c r="A6" s="1598"/>
      <c r="B6" s="1599"/>
      <c r="C6" s="1601"/>
      <c r="D6" s="1603"/>
      <c r="E6" s="1605"/>
    </row>
    <row r="7" spans="1:7" ht="13.5" thickBot="1" x14ac:dyDescent="0.25">
      <c r="A7" s="1598"/>
      <c r="B7" s="1599"/>
      <c r="C7" s="1601"/>
      <c r="D7" s="1603"/>
      <c r="E7" s="1605"/>
    </row>
    <row r="8" spans="1:7" ht="15.75" x14ac:dyDescent="0.25">
      <c r="A8" s="1368">
        <v>1</v>
      </c>
      <c r="B8" s="677" t="s">
        <v>83</v>
      </c>
      <c r="C8" s="688">
        <f>+'BP '!H60</f>
        <v>455754</v>
      </c>
      <c r="D8" s="1325">
        <f>+'BP '!I60</f>
        <v>442417</v>
      </c>
      <c r="E8" s="1322">
        <f>+'BP '!J60</f>
        <v>447417</v>
      </c>
    </row>
    <row r="9" spans="1:7" ht="15.75" x14ac:dyDescent="0.25">
      <c r="A9" s="1369">
        <v>2</v>
      </c>
      <c r="B9" s="678" t="s">
        <v>85</v>
      </c>
      <c r="C9" s="1321">
        <f>+KP!F11</f>
        <v>10000</v>
      </c>
      <c r="D9" s="698">
        <f>+KP!G11</f>
        <v>10000</v>
      </c>
      <c r="E9" s="1323">
        <f>+KP!H11</f>
        <v>10000</v>
      </c>
    </row>
    <row r="10" spans="1:7" ht="15.75" x14ac:dyDescent="0.25">
      <c r="A10" s="1370">
        <v>3</v>
      </c>
      <c r="B10" s="679" t="s">
        <v>391</v>
      </c>
      <c r="C10" s="1321">
        <f>PFO!G10</f>
        <v>196261</v>
      </c>
      <c r="D10" s="698">
        <f>PFO!H10</f>
        <v>0</v>
      </c>
      <c r="E10" s="1323">
        <f>PFO!I10</f>
        <v>0</v>
      </c>
      <c r="G10" s="122"/>
    </row>
    <row r="11" spans="1:7" ht="16.5" thickBot="1" x14ac:dyDescent="0.3">
      <c r="A11" s="1371"/>
      <c r="B11" s="680" t="s">
        <v>377</v>
      </c>
      <c r="C11" s="690">
        <f>SUM(C8:C10)</f>
        <v>662015</v>
      </c>
      <c r="D11" s="684">
        <f>SUM(D8:D10)</f>
        <v>452417</v>
      </c>
      <c r="E11" s="1324">
        <f>SUM(E8:E10)</f>
        <v>457417</v>
      </c>
    </row>
    <row r="12" spans="1:7" ht="5.25" customHeight="1" thickBot="1" x14ac:dyDescent="0.3">
      <c r="A12" s="1372"/>
      <c r="B12" s="681"/>
      <c r="C12" s="695"/>
      <c r="D12" s="685"/>
      <c r="E12" s="685"/>
    </row>
    <row r="13" spans="1:7" ht="15.75" x14ac:dyDescent="0.25">
      <c r="A13" s="1368">
        <v>4</v>
      </c>
      <c r="B13" s="677" t="s">
        <v>84</v>
      </c>
      <c r="C13" s="688">
        <f>+'Výdavky SUM'!G7</f>
        <v>455754</v>
      </c>
      <c r="D13" s="688">
        <f>+'Výdavky SUM'!H7</f>
        <v>421317</v>
      </c>
      <c r="E13" s="688">
        <f>+'Výdavky SUM'!I7</f>
        <v>426317</v>
      </c>
    </row>
    <row r="14" spans="1:7" ht="15.75" x14ac:dyDescent="0.25">
      <c r="A14" s="1369">
        <v>5</v>
      </c>
      <c r="B14" s="678" t="s">
        <v>86</v>
      </c>
      <c r="C14" s="691">
        <f>+KV!I8</f>
        <v>175161</v>
      </c>
      <c r="D14" s="698">
        <v>0</v>
      </c>
      <c r="E14" s="698">
        <v>0</v>
      </c>
    </row>
    <row r="15" spans="1:7" ht="15.75" x14ac:dyDescent="0.25">
      <c r="A15" s="1373">
        <v>6</v>
      </c>
      <c r="B15" s="679" t="s">
        <v>156</v>
      </c>
      <c r="C15" s="689">
        <f>'VFO '!G10</f>
        <v>31100</v>
      </c>
      <c r="D15" s="698">
        <v>31100</v>
      </c>
      <c r="E15" s="698">
        <v>31100</v>
      </c>
    </row>
    <row r="16" spans="1:7" ht="16.5" thickBot="1" x14ac:dyDescent="0.3">
      <c r="A16" s="1374"/>
      <c r="B16" s="682" t="s">
        <v>413</v>
      </c>
      <c r="C16" s="690">
        <f>SUM(C13:C15)</f>
        <v>662015</v>
      </c>
      <c r="D16" s="684">
        <f>SUM(D13:D15)</f>
        <v>452417</v>
      </c>
      <c r="E16" s="684">
        <f>SUM(E13:E15)</f>
        <v>457417</v>
      </c>
    </row>
    <row r="17" spans="1:5" ht="15.75" x14ac:dyDescent="0.25">
      <c r="A17" s="675"/>
      <c r="B17" s="683"/>
      <c r="C17" s="689"/>
      <c r="D17" s="687"/>
      <c r="E17" s="693"/>
    </row>
    <row r="18" spans="1:5" ht="16.5" thickBot="1" x14ac:dyDescent="0.3">
      <c r="A18" s="676"/>
      <c r="B18" s="694" t="s">
        <v>412</v>
      </c>
      <c r="C18" s="696">
        <f>+C11-C16</f>
        <v>0</v>
      </c>
      <c r="D18" s="686">
        <f>+D11-D16</f>
        <v>0</v>
      </c>
      <c r="E18" s="697">
        <f>+E11-E16</f>
        <v>0</v>
      </c>
    </row>
    <row r="19" spans="1:5" ht="15.75" hidden="1" x14ac:dyDescent="0.25">
      <c r="A19" s="675"/>
      <c r="B19" s="673"/>
      <c r="C19" s="674"/>
    </row>
    <row r="20" spans="1:5" ht="15" hidden="1" x14ac:dyDescent="0.2">
      <c r="A20" s="580">
        <v>3</v>
      </c>
      <c r="B20" s="486" t="s">
        <v>93</v>
      </c>
      <c r="C20" s="651"/>
    </row>
    <row r="21" spans="1:5" ht="15" hidden="1" x14ac:dyDescent="0.2">
      <c r="A21" s="580" t="s">
        <v>379</v>
      </c>
      <c r="B21" s="583" t="s">
        <v>327</v>
      </c>
      <c r="C21" s="700">
        <f>+'P1'!K8</f>
        <v>124070</v>
      </c>
    </row>
    <row r="22" spans="1:5" ht="15" hidden="1" x14ac:dyDescent="0.2">
      <c r="A22" s="580" t="s">
        <v>380</v>
      </c>
      <c r="B22" s="583" t="s">
        <v>329</v>
      </c>
      <c r="C22" s="700">
        <f>'P2'!J8</f>
        <v>8480</v>
      </c>
    </row>
    <row r="23" spans="1:5" ht="15" hidden="1" x14ac:dyDescent="0.2">
      <c r="A23" s="580" t="s">
        <v>381</v>
      </c>
      <c r="B23" s="583" t="s">
        <v>330</v>
      </c>
      <c r="C23" s="700">
        <f>+'P3'!K8</f>
        <v>2686</v>
      </c>
      <c r="D23" s="702">
        <f>SUM(C21:C32)</f>
        <v>402082</v>
      </c>
    </row>
    <row r="24" spans="1:5" ht="15" hidden="1" x14ac:dyDescent="0.2">
      <c r="A24" s="580" t="s">
        <v>382</v>
      </c>
      <c r="B24" s="583" t="s">
        <v>331</v>
      </c>
      <c r="C24" s="700">
        <f>+'P4'!J8</f>
        <v>1554</v>
      </c>
    </row>
    <row r="25" spans="1:5" ht="15" hidden="1" x14ac:dyDescent="0.2">
      <c r="A25" s="580" t="s">
        <v>383</v>
      </c>
      <c r="B25" s="583" t="s">
        <v>332</v>
      </c>
      <c r="C25" s="700">
        <f>'P5'!K8</f>
        <v>25750</v>
      </c>
    </row>
    <row r="26" spans="1:5" ht="15" hidden="1" x14ac:dyDescent="0.2">
      <c r="A26" s="580" t="s">
        <v>384</v>
      </c>
      <c r="B26" s="583" t="s">
        <v>328</v>
      </c>
      <c r="C26" s="700">
        <f>'P6'!K8</f>
        <v>2300</v>
      </c>
    </row>
    <row r="27" spans="1:5" ht="15" hidden="1" x14ac:dyDescent="0.2">
      <c r="A27" s="580" t="s">
        <v>385</v>
      </c>
      <c r="B27" s="583" t="s">
        <v>333</v>
      </c>
      <c r="C27" s="700">
        <f>+'P7'!J8</f>
        <v>155800</v>
      </c>
    </row>
    <row r="28" spans="1:5" ht="15" hidden="1" x14ac:dyDescent="0.2">
      <c r="A28" s="580" t="s">
        <v>386</v>
      </c>
      <c r="B28" s="583" t="s">
        <v>334</v>
      </c>
      <c r="C28" s="700">
        <v>12962</v>
      </c>
    </row>
    <row r="29" spans="1:5" ht="15" hidden="1" x14ac:dyDescent="0.2">
      <c r="A29" s="580" t="s">
        <v>387</v>
      </c>
      <c r="B29" s="583" t="s">
        <v>335</v>
      </c>
      <c r="C29" s="700">
        <f>'P9'!J8</f>
        <v>6900</v>
      </c>
    </row>
    <row r="30" spans="1:5" ht="15" hidden="1" x14ac:dyDescent="0.2">
      <c r="A30" s="580" t="s">
        <v>388</v>
      </c>
      <c r="B30" s="583" t="s">
        <v>336</v>
      </c>
      <c r="C30" s="700">
        <f>+'P10'!I8</f>
        <v>6000</v>
      </c>
    </row>
    <row r="31" spans="1:5" ht="15" hidden="1" x14ac:dyDescent="0.2">
      <c r="A31" s="580" t="s">
        <v>389</v>
      </c>
      <c r="B31" s="583" t="s">
        <v>307</v>
      </c>
      <c r="C31" s="700">
        <f>'P11'!J8</f>
        <v>30530</v>
      </c>
    </row>
    <row r="32" spans="1:5" ht="15" hidden="1" x14ac:dyDescent="0.2">
      <c r="A32" s="580" t="s">
        <v>390</v>
      </c>
      <c r="B32" s="583" t="s">
        <v>337</v>
      </c>
      <c r="C32" s="700">
        <f>+'P12'!K8</f>
        <v>25050</v>
      </c>
    </row>
    <row r="33" spans="1:4" ht="15" hidden="1" x14ac:dyDescent="0.2">
      <c r="A33" s="580">
        <v>16</v>
      </c>
      <c r="B33" s="584" t="s">
        <v>164</v>
      </c>
      <c r="C33" s="652">
        <f>C8-C13</f>
        <v>0</v>
      </c>
    </row>
    <row r="34" spans="1:4" ht="15.75" hidden="1" x14ac:dyDescent="0.25">
      <c r="A34" s="636">
        <v>17</v>
      </c>
      <c r="B34" s="582" t="s">
        <v>85</v>
      </c>
      <c r="C34" s="650">
        <f>+KP!F8</f>
        <v>10000</v>
      </c>
    </row>
    <row r="35" spans="1:4" ht="15.75" hidden="1" x14ac:dyDescent="0.25">
      <c r="A35" s="636">
        <v>18</v>
      </c>
      <c r="B35" s="582" t="s">
        <v>86</v>
      </c>
      <c r="C35" s="650">
        <f>+KV!I8</f>
        <v>175161</v>
      </c>
    </row>
    <row r="36" spans="1:4" ht="15.75" hidden="1" x14ac:dyDescent="0.25">
      <c r="A36" s="580">
        <v>19</v>
      </c>
      <c r="B36" s="486" t="s">
        <v>93</v>
      </c>
      <c r="C36" s="653"/>
    </row>
    <row r="37" spans="1:4" ht="15" hidden="1" x14ac:dyDescent="0.2">
      <c r="A37" s="580">
        <v>20</v>
      </c>
      <c r="B37" s="585" t="s">
        <v>369</v>
      </c>
      <c r="C37" s="654">
        <f>+KV!E8</f>
        <v>0</v>
      </c>
      <c r="D37" s="663"/>
    </row>
    <row r="38" spans="1:4" ht="15" hidden="1" x14ac:dyDescent="0.2">
      <c r="A38" s="580">
        <v>21</v>
      </c>
      <c r="B38" s="585" t="s">
        <v>370</v>
      </c>
      <c r="C38" s="654">
        <f>+KV!G8</f>
        <v>175161</v>
      </c>
      <c r="D38" s="663"/>
    </row>
    <row r="39" spans="1:4" ht="15" hidden="1" x14ac:dyDescent="0.2">
      <c r="A39" s="580">
        <v>22</v>
      </c>
      <c r="B39" s="585" t="s">
        <v>371</v>
      </c>
      <c r="C39" s="654">
        <f>+KV!H8</f>
        <v>0</v>
      </c>
      <c r="D39" s="663"/>
    </row>
    <row r="40" spans="1:4" ht="15" hidden="1" x14ac:dyDescent="0.2">
      <c r="A40" s="580">
        <v>23</v>
      </c>
      <c r="B40" s="585"/>
      <c r="C40" s="654"/>
      <c r="D40" s="663"/>
    </row>
    <row r="41" spans="1:4" ht="15" hidden="1" x14ac:dyDescent="0.2">
      <c r="A41" s="580">
        <v>24</v>
      </c>
      <c r="B41" s="585"/>
      <c r="C41" s="654"/>
      <c r="D41" s="663"/>
    </row>
    <row r="42" spans="1:4" ht="15" hidden="1" x14ac:dyDescent="0.2">
      <c r="A42" s="580">
        <v>25</v>
      </c>
      <c r="B42" s="585"/>
      <c r="C42" s="651"/>
      <c r="D42" s="663"/>
    </row>
    <row r="43" spans="1:4" ht="15" hidden="1" x14ac:dyDescent="0.2">
      <c r="A43" s="635">
        <v>26</v>
      </c>
      <c r="B43" s="584" t="s">
        <v>166</v>
      </c>
      <c r="C43" s="652">
        <f>C34-C35</f>
        <v>-165161</v>
      </c>
      <c r="D43" s="663"/>
    </row>
    <row r="44" spans="1:4" ht="15.75" hidden="1" x14ac:dyDescent="0.25">
      <c r="A44" s="637">
        <v>27</v>
      </c>
      <c r="B44" s="586" t="s">
        <v>160</v>
      </c>
      <c r="C44" s="655">
        <f>C8+C34</f>
        <v>465754</v>
      </c>
      <c r="D44" s="663"/>
    </row>
    <row r="45" spans="1:4" ht="15.75" hidden="1" x14ac:dyDescent="0.25">
      <c r="A45" s="637">
        <v>28</v>
      </c>
      <c r="B45" s="587" t="s">
        <v>10</v>
      </c>
      <c r="C45" s="655">
        <f>+C13+C35</f>
        <v>630915</v>
      </c>
      <c r="D45" s="663"/>
    </row>
    <row r="46" spans="1:4" ht="15.75" hidden="1" thickBot="1" x14ac:dyDescent="0.25">
      <c r="A46" s="638">
        <v>29</v>
      </c>
      <c r="B46" s="569" t="s">
        <v>165</v>
      </c>
      <c r="C46" s="656">
        <f>C44-C45</f>
        <v>-165161</v>
      </c>
      <c r="D46" s="663"/>
    </row>
    <row r="47" spans="1:4" ht="20.25" hidden="1" thickTop="1" thickBot="1" x14ac:dyDescent="0.3">
      <c r="A47" s="639">
        <v>30</v>
      </c>
      <c r="B47" s="570" t="s">
        <v>373</v>
      </c>
      <c r="C47" s="657">
        <f>C48-C51</f>
        <v>165161</v>
      </c>
      <c r="D47" s="663"/>
    </row>
    <row r="48" spans="1:4" ht="16.5" hidden="1" thickTop="1" x14ac:dyDescent="0.25">
      <c r="A48" s="636">
        <v>31</v>
      </c>
      <c r="B48" s="581" t="s">
        <v>162</v>
      </c>
      <c r="C48" s="650">
        <f>C49</f>
        <v>196261</v>
      </c>
      <c r="D48" s="663"/>
    </row>
    <row r="49" spans="1:4" ht="15" hidden="1" x14ac:dyDescent="0.2">
      <c r="A49" s="531">
        <v>32</v>
      </c>
      <c r="B49" s="588" t="s">
        <v>92</v>
      </c>
      <c r="C49" s="658">
        <f>PFO!G10</f>
        <v>196261</v>
      </c>
      <c r="D49" s="663"/>
    </row>
    <row r="50" spans="1:4" ht="15.75" hidden="1" x14ac:dyDescent="0.25">
      <c r="A50" s="636">
        <v>33</v>
      </c>
      <c r="B50" s="581" t="s">
        <v>87</v>
      </c>
      <c r="C50" s="650" t="e">
        <f>#REF!/30.126*1000</f>
        <v>#REF!</v>
      </c>
      <c r="D50" s="663"/>
    </row>
    <row r="51" spans="1:4" ht="15.75" hidden="1" x14ac:dyDescent="0.25">
      <c r="A51" s="636">
        <v>34</v>
      </c>
      <c r="B51" s="581" t="s">
        <v>156</v>
      </c>
      <c r="C51" s="650">
        <f>C52</f>
        <v>31100</v>
      </c>
      <c r="D51" s="663"/>
    </row>
    <row r="52" spans="1:4" ht="16.5" hidden="1" thickBot="1" x14ac:dyDescent="0.3">
      <c r="A52" s="531">
        <v>35</v>
      </c>
      <c r="B52" s="486" t="s">
        <v>161</v>
      </c>
      <c r="C52" s="659">
        <f>'VFO '!G10</f>
        <v>31100</v>
      </c>
      <c r="D52" s="663"/>
    </row>
    <row r="53" spans="1:4" ht="16.5" hidden="1" thickTop="1" thickBot="1" x14ac:dyDescent="0.25">
      <c r="A53" s="640">
        <v>36</v>
      </c>
      <c r="B53" s="571" t="s">
        <v>167</v>
      </c>
      <c r="C53" s="660">
        <f>C47+C46</f>
        <v>0</v>
      </c>
      <c r="D53" s="663"/>
    </row>
    <row r="54" spans="1:4" hidden="1" x14ac:dyDescent="0.2">
      <c r="A54" s="572"/>
      <c r="B54" s="573"/>
    </row>
    <row r="55" spans="1:4" ht="15" hidden="1" x14ac:dyDescent="0.2">
      <c r="A55" s="574" t="s">
        <v>88</v>
      </c>
      <c r="B55" s="575"/>
    </row>
    <row r="56" spans="1:4" ht="15" hidden="1" x14ac:dyDescent="0.2">
      <c r="A56" s="574" t="s">
        <v>89</v>
      </c>
      <c r="B56" s="575"/>
    </row>
    <row r="57" spans="1:4" ht="15" hidden="1" x14ac:dyDescent="0.2">
      <c r="A57" s="574" t="s">
        <v>90</v>
      </c>
      <c r="B57" s="575"/>
    </row>
    <row r="58" spans="1:4" ht="15" hidden="1" x14ac:dyDescent="0.2">
      <c r="A58" s="574" t="s">
        <v>91</v>
      </c>
      <c r="B58" s="575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1145"/>
    </row>
  </sheetData>
  <mergeCells count="5">
    <mergeCell ref="A3:B7"/>
    <mergeCell ref="C3:C7"/>
    <mergeCell ref="D3:D7"/>
    <mergeCell ref="E3:E7"/>
    <mergeCell ref="A1:E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5" zoomScaleNormal="85" workbookViewId="0">
      <selection activeCell="I10" sqref="I10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16" customWidth="1"/>
    <col min="8" max="8" width="15.140625" style="16" customWidth="1"/>
    <col min="9" max="9" width="15" style="16" customWidth="1"/>
    <col min="10" max="16384" width="9.140625" style="16"/>
  </cols>
  <sheetData>
    <row r="1" spans="1:10" ht="23.25" x14ac:dyDescent="0.2">
      <c r="A1" s="1404" t="s">
        <v>437</v>
      </c>
      <c r="B1" s="1404"/>
      <c r="C1" s="1404"/>
      <c r="D1" s="1404"/>
      <c r="E1" s="1404"/>
      <c r="F1" s="1404"/>
      <c r="G1" s="1404"/>
      <c r="H1" s="1404"/>
      <c r="I1" s="1404"/>
      <c r="J1" s="85"/>
    </row>
    <row r="2" spans="1:10" ht="15.75" thickBot="1" x14ac:dyDescent="0.25">
      <c r="A2" s="181"/>
      <c r="B2" s="181"/>
      <c r="C2" s="181"/>
      <c r="D2" s="181"/>
      <c r="E2" s="181"/>
      <c r="F2" s="181"/>
      <c r="G2" s="181"/>
    </row>
    <row r="3" spans="1:10" x14ac:dyDescent="0.2">
      <c r="A3" s="1391" t="s">
        <v>141</v>
      </c>
      <c r="B3" s="1401"/>
      <c r="C3" s="1401"/>
      <c r="D3" s="1401"/>
      <c r="E3" s="1401"/>
      <c r="F3" s="1401"/>
      <c r="G3" s="1405" t="s">
        <v>374</v>
      </c>
      <c r="H3" s="1408" t="s">
        <v>392</v>
      </c>
      <c r="I3" s="1408" t="s">
        <v>429</v>
      </c>
    </row>
    <row r="4" spans="1:10" x14ac:dyDescent="0.2">
      <c r="A4" s="1402"/>
      <c r="B4" s="1403"/>
      <c r="C4" s="1403"/>
      <c r="D4" s="1403"/>
      <c r="E4" s="1403"/>
      <c r="F4" s="1403"/>
      <c r="G4" s="1406"/>
      <c r="H4" s="1409"/>
      <c r="I4" s="1409"/>
    </row>
    <row r="5" spans="1:10" ht="15" x14ac:dyDescent="0.2">
      <c r="A5" s="1105"/>
      <c r="B5" s="385" t="s">
        <v>22</v>
      </c>
      <c r="C5" s="385" t="s">
        <v>23</v>
      </c>
      <c r="D5" s="385" t="s">
        <v>24</v>
      </c>
      <c r="E5" s="552"/>
      <c r="F5" s="552"/>
      <c r="G5" s="1406"/>
      <c r="H5" s="1409"/>
      <c r="I5" s="1409"/>
    </row>
    <row r="6" spans="1:10" ht="15.75" thickBot="1" x14ac:dyDescent="0.25">
      <c r="A6" s="1106"/>
      <c r="B6" s="727"/>
      <c r="C6" s="198"/>
      <c r="D6" s="727" t="s">
        <v>25</v>
      </c>
      <c r="E6" s="1107"/>
      <c r="F6" s="1107"/>
      <c r="G6" s="1407"/>
      <c r="H6" s="1410"/>
      <c r="I6" s="1410"/>
    </row>
    <row r="7" spans="1:10" ht="16.5" thickTop="1" x14ac:dyDescent="0.25">
      <c r="A7" s="1108">
        <v>1</v>
      </c>
      <c r="B7" s="1011" t="s">
        <v>146</v>
      </c>
      <c r="C7" s="1012"/>
      <c r="D7" s="1013"/>
      <c r="E7" s="1109" t="s">
        <v>143</v>
      </c>
      <c r="F7" s="1110"/>
      <c r="G7" s="1111">
        <f>G8</f>
        <v>196261</v>
      </c>
      <c r="H7" s="1111">
        <f t="shared" ref="H7:I7" si="0">H8</f>
        <v>0</v>
      </c>
      <c r="I7" s="1111">
        <f t="shared" si="0"/>
        <v>0</v>
      </c>
    </row>
    <row r="8" spans="1:10" ht="15.75" x14ac:dyDescent="0.25">
      <c r="A8" s="1112">
        <v>2</v>
      </c>
      <c r="B8" s="558"/>
      <c r="C8" s="1113" t="s">
        <v>142</v>
      </c>
      <c r="D8" s="205"/>
      <c r="E8" s="1114" t="s">
        <v>143</v>
      </c>
      <c r="F8" s="1115"/>
      <c r="G8" s="1116">
        <f>SUM(G9:G9)</f>
        <v>196261</v>
      </c>
      <c r="H8" s="1116">
        <f t="shared" ref="H8:I8" si="1">SUM(H9:H9)</f>
        <v>0</v>
      </c>
      <c r="I8" s="1116">
        <f t="shared" si="1"/>
        <v>0</v>
      </c>
    </row>
    <row r="9" spans="1:10" ht="15.75" x14ac:dyDescent="0.25">
      <c r="A9" s="1112">
        <v>3</v>
      </c>
      <c r="B9" s="558"/>
      <c r="C9" s="1113"/>
      <c r="D9" s="205" t="s">
        <v>142</v>
      </c>
      <c r="E9" s="559" t="s">
        <v>144</v>
      </c>
      <c r="F9" s="559"/>
      <c r="G9" s="1186">
        <v>196261</v>
      </c>
      <c r="H9" s="1186"/>
      <c r="I9" s="1186"/>
    </row>
    <row r="10" spans="1:10" ht="23.25" customHeight="1" thickBot="1" x14ac:dyDescent="0.3">
      <c r="A10" s="629"/>
      <c r="B10" s="630"/>
      <c r="C10" s="630"/>
      <c r="D10" s="631"/>
      <c r="E10" s="1117" t="s">
        <v>145</v>
      </c>
      <c r="F10" s="1117"/>
      <c r="G10" s="1118">
        <f>G7</f>
        <v>196261</v>
      </c>
      <c r="H10" s="1118">
        <f t="shared" ref="H10:I10" si="2">H7</f>
        <v>0</v>
      </c>
      <c r="I10" s="1118">
        <f t="shared" si="2"/>
        <v>0</v>
      </c>
    </row>
    <row r="11" spans="1:10" ht="15" x14ac:dyDescent="0.2">
      <c r="A11" s="19"/>
      <c r="B11" s="19"/>
      <c r="C11" s="19"/>
      <c r="D11" s="19"/>
      <c r="E11" s="19"/>
      <c r="F11" s="19"/>
      <c r="G11" s="19"/>
      <c r="H11" s="19"/>
      <c r="I11" s="19"/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F23" sqref="F23"/>
    </sheetView>
  </sheetViews>
  <sheetFormatPr defaultRowHeight="12.75" x14ac:dyDescent="0.2"/>
  <cols>
    <col min="1" max="1" width="5" style="16" customWidth="1"/>
    <col min="2" max="2" width="5" style="16" hidden="1" customWidth="1"/>
    <col min="3" max="3" width="4.7109375" style="16" hidden="1" customWidth="1"/>
    <col min="4" max="4" width="5.140625" style="16" hidden="1" customWidth="1"/>
    <col min="5" max="5" width="9.140625" style="16"/>
    <col min="6" max="6" width="35.42578125" style="16" customWidth="1"/>
    <col min="7" max="9" width="16.28515625" style="16" customWidth="1"/>
    <col min="10" max="16384" width="9.140625" style="16"/>
  </cols>
  <sheetData>
    <row r="1" spans="1:9" ht="23.25" x14ac:dyDescent="0.2">
      <c r="A1" s="1411" t="s">
        <v>438</v>
      </c>
      <c r="B1" s="1411"/>
      <c r="C1" s="1411"/>
      <c r="D1" s="1411"/>
      <c r="E1" s="1411"/>
      <c r="F1" s="1411"/>
      <c r="G1" s="1411"/>
      <c r="H1" s="1411"/>
      <c r="I1" s="1411"/>
    </row>
    <row r="2" spans="1:9" ht="15.75" thickBot="1" x14ac:dyDescent="0.25">
      <c r="A2" s="181"/>
      <c r="B2" s="181"/>
      <c r="C2" s="181"/>
      <c r="D2" s="181"/>
      <c r="E2" s="181"/>
      <c r="F2" s="181"/>
      <c r="G2" s="181"/>
    </row>
    <row r="3" spans="1:9" x14ac:dyDescent="0.2">
      <c r="A3" s="1391" t="s">
        <v>173</v>
      </c>
      <c r="B3" s="1401"/>
      <c r="C3" s="1401"/>
      <c r="D3" s="1401"/>
      <c r="E3" s="1401"/>
      <c r="F3" s="1401"/>
      <c r="G3" s="1395" t="s">
        <v>374</v>
      </c>
      <c r="H3" s="1398" t="s">
        <v>392</v>
      </c>
      <c r="I3" s="1398" t="s">
        <v>429</v>
      </c>
    </row>
    <row r="4" spans="1:9" x14ac:dyDescent="0.2">
      <c r="A4" s="1402"/>
      <c r="B4" s="1403"/>
      <c r="C4" s="1403"/>
      <c r="D4" s="1403"/>
      <c r="E4" s="1403"/>
      <c r="F4" s="1403"/>
      <c r="G4" s="1396"/>
      <c r="H4" s="1399"/>
      <c r="I4" s="1399"/>
    </row>
    <row r="5" spans="1:9" x14ac:dyDescent="0.2">
      <c r="A5" s="169"/>
      <c r="B5" s="170" t="s">
        <v>22</v>
      </c>
      <c r="C5" s="170" t="s">
        <v>23</v>
      </c>
      <c r="D5" s="170" t="s">
        <v>24</v>
      </c>
      <c r="E5" s="171"/>
      <c r="F5" s="171"/>
      <c r="G5" s="1396"/>
      <c r="H5" s="1399"/>
      <c r="I5" s="1399"/>
    </row>
    <row r="6" spans="1:9" ht="13.5" thickBot="1" x14ac:dyDescent="0.25">
      <c r="A6" s="172"/>
      <c r="B6" s="173"/>
      <c r="C6" s="174"/>
      <c r="D6" s="173" t="s">
        <v>25</v>
      </c>
      <c r="E6" s="175"/>
      <c r="F6" s="175"/>
      <c r="G6" s="1397"/>
      <c r="H6" s="1400"/>
      <c r="I6" s="1400"/>
    </row>
    <row r="7" spans="1:9" ht="37.5" customHeight="1" thickTop="1" x14ac:dyDescent="0.25">
      <c r="A7" s="1326">
        <v>1</v>
      </c>
      <c r="B7" s="1028"/>
      <c r="C7" s="1029"/>
      <c r="D7" s="1030"/>
      <c r="E7" s="1016" t="s">
        <v>147</v>
      </c>
      <c r="F7" s="1022"/>
      <c r="G7" s="1031">
        <f>'BP '!H60</f>
        <v>455754</v>
      </c>
      <c r="H7" s="1031">
        <f>'BP '!I60</f>
        <v>442417</v>
      </c>
      <c r="I7" s="1031">
        <f>'BP '!J60</f>
        <v>447417</v>
      </c>
    </row>
    <row r="8" spans="1:9" ht="37.5" customHeight="1" x14ac:dyDescent="0.25">
      <c r="A8" s="1327">
        <v>2</v>
      </c>
      <c r="B8" s="1029"/>
      <c r="C8" s="1033"/>
      <c r="D8" s="1030"/>
      <c r="E8" s="1016" t="s">
        <v>148</v>
      </c>
      <c r="F8" s="1022"/>
      <c r="G8" s="1031">
        <f>KP!F11</f>
        <v>10000</v>
      </c>
      <c r="H8" s="1032">
        <v>10000</v>
      </c>
      <c r="I8" s="1032">
        <f>KP!H11</f>
        <v>10000</v>
      </c>
    </row>
    <row r="9" spans="1:9" ht="39" customHeight="1" x14ac:dyDescent="0.25">
      <c r="A9" s="1328">
        <v>3</v>
      </c>
      <c r="B9" s="1034"/>
      <c r="C9" s="1035"/>
      <c r="D9" s="1036"/>
      <c r="E9" s="1016" t="s">
        <v>178</v>
      </c>
      <c r="F9" s="1022"/>
      <c r="G9" s="1032">
        <f>PFO!G10</f>
        <v>196261</v>
      </c>
      <c r="H9" s="1032">
        <f>PFO!H10</f>
        <v>0</v>
      </c>
      <c r="I9" s="1032">
        <v>0</v>
      </c>
    </row>
    <row r="10" spans="1:9" ht="39" customHeight="1" thickBot="1" x14ac:dyDescent="0.3">
      <c r="A10" s="1037"/>
      <c r="B10" s="1038"/>
      <c r="C10" s="1038"/>
      <c r="D10" s="1039"/>
      <c r="E10" s="1040" t="s">
        <v>372</v>
      </c>
      <c r="F10" s="1041"/>
      <c r="G10" s="1042">
        <f>SUM(G7:G9)</f>
        <v>662015</v>
      </c>
      <c r="H10" s="1042">
        <f>SUM(H7:H9)</f>
        <v>452417</v>
      </c>
      <c r="I10" s="1042">
        <f>SUM(I7:I9)</f>
        <v>457417</v>
      </c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B1" zoomScale="90" zoomScaleNormal="90" zoomScaleSheetLayoutView="100" workbookViewId="0">
      <selection activeCell="M25" sqref="M25"/>
    </sheetView>
  </sheetViews>
  <sheetFormatPr defaultColWidth="16.85546875" defaultRowHeight="12.75" x14ac:dyDescent="0.2"/>
  <cols>
    <col min="1" max="1" width="16.85546875" style="1"/>
    <col min="2" max="2" width="5.140625" style="1" customWidth="1"/>
    <col min="3" max="3" width="10.140625" style="16" customWidth="1"/>
    <col min="4" max="4" width="8.42578125" style="16" customWidth="1"/>
    <col min="5" max="5" width="50.140625" style="16" bestFit="1" customWidth="1"/>
    <col min="6" max="8" width="16.85546875" style="16"/>
    <col min="9" max="10" width="0" style="16" hidden="1" customWidth="1"/>
    <col min="11" max="16384" width="16.85546875" style="16"/>
  </cols>
  <sheetData>
    <row r="1" spans="1:14" ht="23.25" x14ac:dyDescent="0.35">
      <c r="A1" s="1412" t="s">
        <v>367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</row>
    <row r="2" spans="1:14" ht="15.75" thickBot="1" x14ac:dyDescent="0.25">
      <c r="A2" s="99"/>
      <c r="B2" s="9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8" x14ac:dyDescent="0.25">
      <c r="A3" s="1413" t="s">
        <v>375</v>
      </c>
      <c r="B3" s="1414"/>
      <c r="C3" s="1414"/>
      <c r="D3" s="1414"/>
      <c r="E3" s="1414"/>
      <c r="F3" s="1414"/>
      <c r="G3" s="1414"/>
      <c r="H3" s="1414"/>
      <c r="I3" s="1414"/>
      <c r="J3" s="1414"/>
      <c r="K3" s="1415"/>
      <c r="L3" s="707"/>
      <c r="M3" s="708"/>
    </row>
    <row r="4" spans="1:14" ht="18.75" customHeight="1" x14ac:dyDescent="0.3">
      <c r="A4" s="709"/>
      <c r="B4" s="1329"/>
      <c r="C4" s="710"/>
      <c r="D4" s="711"/>
      <c r="E4" s="712"/>
      <c r="F4" s="1416" t="s">
        <v>171</v>
      </c>
      <c r="G4" s="1417"/>
      <c r="H4" s="1417"/>
      <c r="I4" s="1417"/>
      <c r="J4" s="1417"/>
      <c r="K4" s="1418"/>
      <c r="L4" s="713"/>
      <c r="M4" s="714"/>
    </row>
    <row r="5" spans="1:14" ht="18.75" thickBot="1" x14ac:dyDescent="0.3">
      <c r="A5" s="715"/>
      <c r="B5" s="1330"/>
      <c r="C5" s="188" t="s">
        <v>17</v>
      </c>
      <c r="D5" s="189"/>
      <c r="E5" s="190"/>
      <c r="F5" s="191" t="s">
        <v>18</v>
      </c>
      <c r="G5" s="192"/>
      <c r="H5" s="192"/>
      <c r="I5" s="192"/>
      <c r="J5" s="192"/>
      <c r="K5" s="193"/>
      <c r="L5" s="186" t="s">
        <v>21</v>
      </c>
      <c r="M5" s="187" t="s">
        <v>21</v>
      </c>
    </row>
    <row r="6" spans="1:14" ht="18" x14ac:dyDescent="0.25">
      <c r="A6" s="716"/>
      <c r="B6" s="1331"/>
      <c r="C6" s="194" t="s">
        <v>94</v>
      </c>
      <c r="D6" s="195"/>
      <c r="E6" s="196" t="s">
        <v>11</v>
      </c>
      <c r="F6" s="1423">
        <v>610</v>
      </c>
      <c r="G6" s="1425">
        <v>620</v>
      </c>
      <c r="H6" s="1425">
        <v>630</v>
      </c>
      <c r="I6" s="1425">
        <v>640</v>
      </c>
      <c r="J6" s="1419">
        <v>650</v>
      </c>
      <c r="K6" s="1421" t="s">
        <v>179</v>
      </c>
      <c r="L6" s="197" t="s">
        <v>395</v>
      </c>
      <c r="M6" s="187" t="s">
        <v>439</v>
      </c>
    </row>
    <row r="7" spans="1:14" ht="18.75" thickBot="1" x14ac:dyDescent="0.3">
      <c r="A7" s="717"/>
      <c r="B7" s="1332"/>
      <c r="C7" s="198"/>
      <c r="D7" s="199"/>
      <c r="E7" s="200"/>
      <c r="F7" s="1424"/>
      <c r="G7" s="1426"/>
      <c r="H7" s="1426"/>
      <c r="I7" s="1426"/>
      <c r="J7" s="1420"/>
      <c r="K7" s="1422"/>
      <c r="L7" s="201"/>
      <c r="M7" s="202"/>
    </row>
    <row r="8" spans="1:14" ht="19.5" thickTop="1" x14ac:dyDescent="0.3">
      <c r="A8" s="718">
        <v>1</v>
      </c>
      <c r="B8" s="1333"/>
      <c r="C8" s="1089" t="s">
        <v>216</v>
      </c>
      <c r="D8" s="1090" t="s">
        <v>16</v>
      </c>
      <c r="E8" s="1091"/>
      <c r="F8" s="1092">
        <f t="shared" ref="F8:M8" si="0">SUM(F9:F22)</f>
        <v>97700</v>
      </c>
      <c r="G8" s="1092">
        <f t="shared" si="0"/>
        <v>5000</v>
      </c>
      <c r="H8" s="1092">
        <f t="shared" si="0"/>
        <v>21470</v>
      </c>
      <c r="I8" s="1093">
        <f t="shared" si="0"/>
        <v>0</v>
      </c>
      <c r="J8" s="1094">
        <f t="shared" si="0"/>
        <v>0</v>
      </c>
      <c r="K8" s="1187">
        <f t="shared" si="0"/>
        <v>124070</v>
      </c>
      <c r="L8" s="1095">
        <f t="shared" si="0"/>
        <v>122570</v>
      </c>
      <c r="M8" s="1096">
        <f t="shared" si="0"/>
        <v>125070</v>
      </c>
    </row>
    <row r="9" spans="1:14" ht="18.75" x14ac:dyDescent="0.3">
      <c r="A9" s="719"/>
      <c r="B9" s="1334">
        <v>1</v>
      </c>
      <c r="C9" s="1043" t="s">
        <v>219</v>
      </c>
      <c r="D9" s="1044"/>
      <c r="E9" s="1045" t="s">
        <v>217</v>
      </c>
      <c r="F9" s="1046">
        <v>92000</v>
      </c>
      <c r="G9" s="1047">
        <v>5000</v>
      </c>
      <c r="H9" s="1048"/>
      <c r="I9" s="1047"/>
      <c r="J9" s="1049"/>
      <c r="K9" s="1188">
        <f>SUM(F9+G9)</f>
        <v>97000</v>
      </c>
      <c r="L9" s="1050">
        <v>98000</v>
      </c>
      <c r="M9" s="1051">
        <v>99800</v>
      </c>
    </row>
    <row r="10" spans="1:14" ht="18.75" x14ac:dyDescent="0.3">
      <c r="A10" s="719"/>
      <c r="B10" s="1334">
        <v>2</v>
      </c>
      <c r="C10" s="1052"/>
      <c r="D10" s="1053" t="s">
        <v>189</v>
      </c>
      <c r="E10" s="1045" t="s">
        <v>218</v>
      </c>
      <c r="F10" s="1046">
        <v>2700</v>
      </c>
      <c r="G10" s="1047"/>
      <c r="H10" s="1054"/>
      <c r="I10" s="1047"/>
      <c r="J10" s="1049"/>
      <c r="K10" s="1188">
        <v>2600</v>
      </c>
      <c r="L10" s="1055">
        <v>2800</v>
      </c>
      <c r="M10" s="1056">
        <v>2900</v>
      </c>
      <c r="N10" s="122"/>
    </row>
    <row r="11" spans="1:14" ht="18.75" x14ac:dyDescent="0.3">
      <c r="A11" s="719"/>
      <c r="B11" s="1335">
        <v>3</v>
      </c>
      <c r="C11" s="1057" t="s">
        <v>220</v>
      </c>
      <c r="D11" s="1058" t="s">
        <v>193</v>
      </c>
      <c r="E11" s="1045" t="s">
        <v>221</v>
      </c>
      <c r="F11" s="1162">
        <v>3000</v>
      </c>
      <c r="G11" s="1171"/>
      <c r="H11" s="1172"/>
      <c r="I11" s="1171"/>
      <c r="J11" s="1066"/>
      <c r="K11" s="1189">
        <v>3000</v>
      </c>
      <c r="L11" s="1067">
        <v>3100</v>
      </c>
      <c r="M11" s="1067">
        <v>3200</v>
      </c>
    </row>
    <row r="12" spans="1:14" ht="18.75" x14ac:dyDescent="0.3">
      <c r="A12" s="719"/>
      <c r="B12" s="1334">
        <v>4</v>
      </c>
      <c r="C12" s="1060">
        <v>631</v>
      </c>
      <c r="D12" s="1061" t="s">
        <v>193</v>
      </c>
      <c r="E12" s="1062" t="s">
        <v>222</v>
      </c>
      <c r="F12" s="1063"/>
      <c r="G12" s="1064"/>
      <c r="H12" s="1065">
        <v>4000</v>
      </c>
      <c r="I12" s="1064"/>
      <c r="J12" s="1066"/>
      <c r="K12" s="1188">
        <f t="shared" ref="K12:K22" si="1">SUM(F12:J12)</f>
        <v>4000</v>
      </c>
      <c r="L12" s="1067">
        <v>4000</v>
      </c>
      <c r="M12" s="1067">
        <v>4500</v>
      </c>
      <c r="N12" s="122"/>
    </row>
    <row r="13" spans="1:14" ht="18.75" x14ac:dyDescent="0.3">
      <c r="A13" s="719"/>
      <c r="B13" s="1334">
        <v>5</v>
      </c>
      <c r="C13" s="1060">
        <v>63201</v>
      </c>
      <c r="D13" s="1058" t="s">
        <v>193</v>
      </c>
      <c r="E13" s="1068" t="s">
        <v>273</v>
      </c>
      <c r="F13" s="1069"/>
      <c r="G13" s="1070"/>
      <c r="H13" s="1071">
        <v>5000</v>
      </c>
      <c r="I13" s="1070"/>
      <c r="J13" s="1072"/>
      <c r="K13" s="1188">
        <v>5000</v>
      </c>
      <c r="L13" s="1059">
        <v>5000</v>
      </c>
      <c r="M13" s="1059">
        <v>5000</v>
      </c>
    </row>
    <row r="14" spans="1:14" ht="18.75" x14ac:dyDescent="0.3">
      <c r="A14" s="719"/>
      <c r="B14" s="1334">
        <v>6</v>
      </c>
      <c r="C14" s="1060"/>
      <c r="D14" s="1058" t="s">
        <v>189</v>
      </c>
      <c r="E14" s="1068" t="s">
        <v>354</v>
      </c>
      <c r="F14" s="1069"/>
      <c r="G14" s="1070"/>
      <c r="H14" s="1071">
        <v>2000</v>
      </c>
      <c r="I14" s="1070"/>
      <c r="J14" s="1072"/>
      <c r="K14" s="1188">
        <v>2000</v>
      </c>
      <c r="L14" s="1059">
        <v>2000</v>
      </c>
      <c r="M14" s="1059">
        <v>2000</v>
      </c>
    </row>
    <row r="15" spans="1:14" ht="18.75" x14ac:dyDescent="0.3">
      <c r="A15" s="719"/>
      <c r="B15" s="1334">
        <v>7</v>
      </c>
      <c r="C15" s="1060">
        <v>63203</v>
      </c>
      <c r="D15" s="1058" t="s">
        <v>193</v>
      </c>
      <c r="E15" s="1068" t="s">
        <v>223</v>
      </c>
      <c r="F15" s="1069"/>
      <c r="G15" s="1070"/>
      <c r="H15" s="1071">
        <v>2300</v>
      </c>
      <c r="I15" s="1070"/>
      <c r="J15" s="1072"/>
      <c r="K15" s="1188">
        <f>+H15</f>
        <v>2300</v>
      </c>
      <c r="L15" s="1059">
        <v>2100</v>
      </c>
      <c r="M15" s="1059">
        <v>2100</v>
      </c>
    </row>
    <row r="16" spans="1:14" ht="18.75" x14ac:dyDescent="0.3">
      <c r="A16" s="719"/>
      <c r="B16" s="1334">
        <v>8</v>
      </c>
      <c r="C16" s="1060"/>
      <c r="D16" s="1058" t="s">
        <v>203</v>
      </c>
      <c r="E16" s="1068" t="s">
        <v>224</v>
      </c>
      <c r="F16" s="1069"/>
      <c r="G16" s="1070"/>
      <c r="H16" s="1071">
        <v>1300</v>
      </c>
      <c r="I16" s="1070"/>
      <c r="J16" s="1072"/>
      <c r="K16" s="1188">
        <f t="shared" si="1"/>
        <v>1300</v>
      </c>
      <c r="L16" s="1059">
        <v>1000</v>
      </c>
      <c r="M16" s="1059">
        <v>1000</v>
      </c>
    </row>
    <row r="17" spans="1:13" ht="18.75" x14ac:dyDescent="0.3">
      <c r="A17" s="719"/>
      <c r="B17" s="1334">
        <v>9</v>
      </c>
      <c r="C17" s="1060">
        <v>63306</v>
      </c>
      <c r="D17" s="1058" t="s">
        <v>193</v>
      </c>
      <c r="E17" s="1068" t="s">
        <v>110</v>
      </c>
      <c r="F17" s="1069"/>
      <c r="G17" s="1070"/>
      <c r="H17" s="1071">
        <v>1300</v>
      </c>
      <c r="I17" s="1070"/>
      <c r="J17" s="1072"/>
      <c r="K17" s="1188">
        <f t="shared" si="1"/>
        <v>1300</v>
      </c>
      <c r="L17" s="1059">
        <v>1000</v>
      </c>
      <c r="M17" s="1059">
        <v>1000</v>
      </c>
    </row>
    <row r="18" spans="1:13" ht="18.75" x14ac:dyDescent="0.3">
      <c r="A18" s="719"/>
      <c r="B18" s="1334">
        <v>10</v>
      </c>
      <c r="C18" s="1060"/>
      <c r="D18" s="1058" t="s">
        <v>201</v>
      </c>
      <c r="E18" s="1068" t="s">
        <v>264</v>
      </c>
      <c r="F18" s="1069"/>
      <c r="G18" s="1070"/>
      <c r="H18" s="1071">
        <v>1000</v>
      </c>
      <c r="I18" s="1070"/>
      <c r="J18" s="1072"/>
      <c r="K18" s="1188">
        <f t="shared" si="1"/>
        <v>1000</v>
      </c>
      <c r="L18" s="1059">
        <v>1000</v>
      </c>
      <c r="M18" s="1059">
        <v>1000</v>
      </c>
    </row>
    <row r="19" spans="1:13" ht="18.75" x14ac:dyDescent="0.3">
      <c r="A19" s="719"/>
      <c r="B19" s="1334">
        <v>11</v>
      </c>
      <c r="C19" s="1060">
        <v>63309</v>
      </c>
      <c r="D19" s="1073">
        <v>0</v>
      </c>
      <c r="E19" s="1068" t="s">
        <v>346</v>
      </c>
      <c r="F19" s="1069"/>
      <c r="G19" s="1070"/>
      <c r="H19" s="1071">
        <v>500</v>
      </c>
      <c r="I19" s="1070"/>
      <c r="J19" s="1072"/>
      <c r="K19" s="1188">
        <f t="shared" si="1"/>
        <v>500</v>
      </c>
      <c r="L19" s="1059">
        <v>500</v>
      </c>
      <c r="M19" s="1059">
        <v>500</v>
      </c>
    </row>
    <row r="20" spans="1:13" ht="18.75" x14ac:dyDescent="0.3">
      <c r="A20" s="719"/>
      <c r="B20" s="1334">
        <v>12</v>
      </c>
      <c r="C20" s="1060">
        <v>63310</v>
      </c>
      <c r="D20" s="1073">
        <v>0</v>
      </c>
      <c r="E20" s="1068" t="s">
        <v>266</v>
      </c>
      <c r="F20" s="1069"/>
      <c r="G20" s="1070"/>
      <c r="H20" s="1071">
        <v>70</v>
      </c>
      <c r="I20" s="1070"/>
      <c r="J20" s="1072"/>
      <c r="K20" s="1188">
        <f t="shared" si="1"/>
        <v>70</v>
      </c>
      <c r="L20" s="1059">
        <v>70</v>
      </c>
      <c r="M20" s="1059">
        <v>70</v>
      </c>
    </row>
    <row r="21" spans="1:13" ht="18.75" x14ac:dyDescent="0.3">
      <c r="A21" s="719"/>
      <c r="B21" s="1334">
        <v>13</v>
      </c>
      <c r="C21" s="1060">
        <v>633016</v>
      </c>
      <c r="D21" s="1074">
        <v>0</v>
      </c>
      <c r="E21" s="1075" t="s">
        <v>226</v>
      </c>
      <c r="F21" s="1076"/>
      <c r="G21" s="1077"/>
      <c r="H21" s="1078">
        <v>3000</v>
      </c>
      <c r="I21" s="1077"/>
      <c r="J21" s="1049"/>
      <c r="K21" s="1188">
        <v>3000</v>
      </c>
      <c r="L21" s="1055">
        <v>1000</v>
      </c>
      <c r="M21" s="1055">
        <v>1000</v>
      </c>
    </row>
    <row r="22" spans="1:13" ht="19.5" thickBot="1" x14ac:dyDescent="0.35">
      <c r="A22" s="721"/>
      <c r="B22" s="1336">
        <v>14</v>
      </c>
      <c r="C22" s="1079">
        <v>637005</v>
      </c>
      <c r="D22" s="1080"/>
      <c r="E22" s="1081" t="s">
        <v>118</v>
      </c>
      <c r="F22" s="1082"/>
      <c r="G22" s="1083"/>
      <c r="H22" s="1084">
        <v>1000</v>
      </c>
      <c r="I22" s="1085"/>
      <c r="J22" s="1086"/>
      <c r="K22" s="1190">
        <f t="shared" si="1"/>
        <v>1000</v>
      </c>
      <c r="L22" s="1087">
        <v>1000</v>
      </c>
      <c r="M22" s="1088">
        <v>1000</v>
      </c>
    </row>
    <row r="23" spans="1:13" ht="18" x14ac:dyDescent="0.25">
      <c r="A23" s="720"/>
      <c r="B23" s="720"/>
      <c r="C23" s="722"/>
      <c r="D23" s="723"/>
      <c r="E23" s="723"/>
      <c r="F23" s="723"/>
      <c r="G23" s="723"/>
      <c r="H23" s="723"/>
      <c r="I23" s="723"/>
      <c r="J23" s="723"/>
      <c r="K23" s="723"/>
      <c r="L23" s="723"/>
      <c r="M23" s="723"/>
    </row>
    <row r="24" spans="1:13" ht="18" x14ac:dyDescent="0.25">
      <c r="A24" s="724"/>
      <c r="B24" s="724"/>
      <c r="C24" s="722"/>
      <c r="D24" s="722"/>
      <c r="E24" s="723"/>
      <c r="F24" s="725"/>
      <c r="G24" s="726"/>
      <c r="H24" s="726"/>
      <c r="I24" s="726"/>
      <c r="J24" s="726"/>
      <c r="K24" s="726"/>
      <c r="L24" s="722"/>
      <c r="M24" s="722"/>
    </row>
    <row r="25" spans="1:13" ht="18" x14ac:dyDescent="0.25">
      <c r="A25" s="724"/>
      <c r="B25" s="724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</row>
    <row r="26" spans="1:13" ht="18" x14ac:dyDescent="0.25">
      <c r="A26" s="724"/>
      <c r="B26" s="724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</row>
  </sheetData>
  <mergeCells count="9">
    <mergeCell ref="A1:M1"/>
    <mergeCell ref="A3:K3"/>
    <mergeCell ref="F4:K4"/>
    <mergeCell ref="J6:J7"/>
    <mergeCell ref="K6:K7"/>
    <mergeCell ref="F6:F7"/>
    <mergeCell ref="G6:G7"/>
    <mergeCell ref="H6:H7"/>
    <mergeCell ref="I6:I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A36" sqref="A36"/>
    </sheetView>
  </sheetViews>
  <sheetFormatPr defaultRowHeight="12.75" x14ac:dyDescent="0.2"/>
  <cols>
    <col min="1" max="1" width="3.42578125" style="87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1" width="11.85546875" style="16" customWidth="1"/>
    <col min="12" max="12" width="13.42578125" style="16" customWidth="1"/>
    <col min="13" max="16384" width="9.140625" style="16"/>
  </cols>
  <sheetData>
    <row r="1" spans="1:12" ht="23.25" x14ac:dyDescent="0.35">
      <c r="A1" s="1412" t="s">
        <v>235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</row>
    <row r="2" spans="1:12" ht="7.5" customHeight="1" thickBot="1" x14ac:dyDescent="0.25"/>
    <row r="3" spans="1:12" ht="12" customHeight="1" thickBot="1" x14ac:dyDescent="0.25">
      <c r="A3" s="1433"/>
      <c r="B3" s="1434"/>
      <c r="C3" s="1434"/>
      <c r="D3" s="1434"/>
      <c r="E3" s="1434"/>
      <c r="F3" s="1434"/>
      <c r="G3" s="1434"/>
      <c r="H3" s="1434"/>
      <c r="I3" s="1434"/>
      <c r="J3" s="1434"/>
      <c r="K3" s="132"/>
      <c r="L3" s="132"/>
    </row>
    <row r="4" spans="1:12" ht="17.25" customHeight="1" x14ac:dyDescent="0.3">
      <c r="A4" s="211"/>
      <c r="B4" s="212"/>
      <c r="C4" s="213"/>
      <c r="D4" s="214"/>
      <c r="E4" s="215"/>
      <c r="F4" s="216"/>
      <c r="G4" s="216"/>
      <c r="H4" s="216" t="s">
        <v>132</v>
      </c>
      <c r="I4" s="216"/>
      <c r="J4" s="216"/>
      <c r="K4" s="217"/>
      <c r="L4" s="217"/>
    </row>
    <row r="5" spans="1:12" ht="14.25" customHeight="1" x14ac:dyDescent="0.2">
      <c r="A5" s="7" t="s">
        <v>95</v>
      </c>
      <c r="B5" s="218" t="s">
        <v>17</v>
      </c>
      <c r="C5" s="219"/>
      <c r="D5" s="220"/>
      <c r="E5" s="221"/>
      <c r="F5" s="222"/>
      <c r="G5" s="222"/>
      <c r="H5" s="222"/>
      <c r="I5" s="223" t="s">
        <v>18</v>
      </c>
      <c r="J5" s="224"/>
      <c r="K5" s="217" t="s">
        <v>21</v>
      </c>
      <c r="L5" s="217" t="s">
        <v>21</v>
      </c>
    </row>
    <row r="6" spans="1:12" ht="18.75" customHeight="1" x14ac:dyDescent="0.2">
      <c r="A6" s="8" t="s">
        <v>96</v>
      </c>
      <c r="B6" s="225" t="s">
        <v>94</v>
      </c>
      <c r="C6" s="226"/>
      <c r="D6" s="171" t="s">
        <v>11</v>
      </c>
      <c r="E6" s="1437">
        <v>610</v>
      </c>
      <c r="F6" s="1441">
        <v>620</v>
      </c>
      <c r="G6" s="1441">
        <v>630</v>
      </c>
      <c r="H6" s="1441">
        <v>640</v>
      </c>
      <c r="I6" s="1435">
        <v>650</v>
      </c>
      <c r="J6" s="1439" t="s">
        <v>440</v>
      </c>
      <c r="K6" s="217" t="s">
        <v>395</v>
      </c>
      <c r="L6" s="217" t="s">
        <v>439</v>
      </c>
    </row>
    <row r="7" spans="1:12" ht="13.5" thickBot="1" x14ac:dyDescent="0.25">
      <c r="A7" s="140"/>
      <c r="B7" s="227"/>
      <c r="C7" s="228"/>
      <c r="D7" s="175"/>
      <c r="E7" s="1438"/>
      <c r="F7" s="1442"/>
      <c r="G7" s="1443"/>
      <c r="H7" s="1443"/>
      <c r="I7" s="1436"/>
      <c r="J7" s="1440"/>
      <c r="K7" s="217"/>
      <c r="L7" s="217"/>
    </row>
    <row r="8" spans="1:12" ht="15.75" thickTop="1" x14ac:dyDescent="0.2">
      <c r="A8" s="229"/>
      <c r="B8" s="230"/>
      <c r="C8" s="231"/>
      <c r="D8" s="231"/>
      <c r="E8" s="232">
        <f>SUM(E10+E13+E16+E23+E26+E32)</f>
        <v>0</v>
      </c>
      <c r="F8" s="233">
        <f>SUM(F10+F13+F16+F23+F26+F32)</f>
        <v>0</v>
      </c>
      <c r="G8" s="829">
        <f>SUM(G9+G13+G15+G23+G26+G32)</f>
        <v>8480</v>
      </c>
      <c r="H8" s="829">
        <f>SUM(H10,H13,H23,H26,H32)</f>
        <v>0</v>
      </c>
      <c r="I8" s="829">
        <f>SUM(I10,I13,I16,I23,I26,I32)</f>
        <v>0</v>
      </c>
      <c r="J8" s="830">
        <f>SUM(J9+J13+J15+J23+J26+J32)</f>
        <v>8480</v>
      </c>
      <c r="K8" s="831">
        <f>SUM(K9+K13+K15+K23+K26+K32)</f>
        <v>8180</v>
      </c>
      <c r="L8" s="831">
        <f>SUM(L9+L13+L15+L23+L26+L32)</f>
        <v>8180</v>
      </c>
    </row>
    <row r="9" spans="1:12" x14ac:dyDescent="0.2">
      <c r="A9" s="234"/>
      <c r="B9" s="235"/>
      <c r="C9" s="236"/>
      <c r="D9" s="236"/>
      <c r="E9" s="237"/>
      <c r="F9" s="238"/>
      <c r="G9" s="1427">
        <f>SUM(G11:G12)</f>
        <v>100</v>
      </c>
      <c r="H9" s="832"/>
      <c r="I9" s="832"/>
      <c r="J9" s="1429">
        <f>SUM(J11:J12)</f>
        <v>100</v>
      </c>
      <c r="K9" s="1431">
        <f>SUM(K11:K12)</f>
        <v>100</v>
      </c>
      <c r="L9" s="1431">
        <f>SUM(L11:L12)</f>
        <v>100</v>
      </c>
    </row>
    <row r="10" spans="1:12" x14ac:dyDescent="0.2">
      <c r="A10" s="239">
        <v>1</v>
      </c>
      <c r="B10" s="240"/>
      <c r="C10" s="241"/>
      <c r="D10" s="242" t="s">
        <v>229</v>
      </c>
      <c r="E10" s="243">
        <f>SUM(E11:E12)</f>
        <v>0</v>
      </c>
      <c r="F10" s="244">
        <f>SUM(F11:F12)</f>
        <v>0</v>
      </c>
      <c r="G10" s="1428"/>
      <c r="H10" s="833">
        <f>SUM(H11:H12)</f>
        <v>0</v>
      </c>
      <c r="I10" s="833">
        <f>SUM(I11:I12)</f>
        <v>0</v>
      </c>
      <c r="J10" s="1430"/>
      <c r="K10" s="1432"/>
      <c r="L10" s="1432"/>
    </row>
    <row r="11" spans="1:12" ht="14.25" x14ac:dyDescent="0.2">
      <c r="A11" s="1337">
        <v>2</v>
      </c>
      <c r="B11" s="245" t="s">
        <v>227</v>
      </c>
      <c r="C11" s="246" t="s">
        <v>189</v>
      </c>
      <c r="D11" s="247"/>
      <c r="E11" s="248"/>
      <c r="F11" s="249"/>
      <c r="G11" s="834"/>
      <c r="H11" s="835"/>
      <c r="I11" s="835"/>
      <c r="J11" s="836"/>
      <c r="K11" s="837"/>
      <c r="L11" s="838"/>
    </row>
    <row r="12" spans="1:12" ht="14.25" x14ac:dyDescent="0.2">
      <c r="A12" s="1337">
        <v>3</v>
      </c>
      <c r="B12" s="251"/>
      <c r="C12" s="252" t="s">
        <v>106</v>
      </c>
      <c r="D12" s="247" t="s">
        <v>228</v>
      </c>
      <c r="E12" s="248"/>
      <c r="F12" s="249"/>
      <c r="G12" s="834">
        <v>100</v>
      </c>
      <c r="H12" s="835"/>
      <c r="I12" s="835"/>
      <c r="J12" s="836">
        <v>100</v>
      </c>
      <c r="K12" s="838">
        <v>100</v>
      </c>
      <c r="L12" s="838">
        <v>100</v>
      </c>
    </row>
    <row r="13" spans="1:12" x14ac:dyDescent="0.2">
      <c r="A13" s="280">
        <v>4</v>
      </c>
      <c r="B13" s="253" t="s">
        <v>170</v>
      </c>
      <c r="C13" s="254"/>
      <c r="D13" s="254"/>
      <c r="E13" s="243">
        <f>SUM(E14:E14)</f>
        <v>0</v>
      </c>
      <c r="F13" s="244">
        <f>SUM(F14:F14)</f>
        <v>0</v>
      </c>
      <c r="G13" s="833">
        <f>SUM(G14:G14)</f>
        <v>3000</v>
      </c>
      <c r="H13" s="833">
        <f>SUM(H14:H14)</f>
        <v>0</v>
      </c>
      <c r="I13" s="833">
        <f>SUM(I14:I14)</f>
        <v>0</v>
      </c>
      <c r="J13" s="839">
        <f>SUM(E13:I13)</f>
        <v>3000</v>
      </c>
      <c r="K13" s="840">
        <v>3000</v>
      </c>
      <c r="L13" s="840">
        <v>3000</v>
      </c>
    </row>
    <row r="14" spans="1:12" s="131" customFormat="1" x14ac:dyDescent="0.2">
      <c r="A14" s="255">
        <v>5</v>
      </c>
      <c r="B14" s="256"/>
      <c r="C14" s="257">
        <v>1</v>
      </c>
      <c r="D14" s="258" t="s">
        <v>65</v>
      </c>
      <c r="E14" s="259"/>
      <c r="F14" s="260"/>
      <c r="G14" s="841">
        <v>3000</v>
      </c>
      <c r="H14" s="842"/>
      <c r="I14" s="842"/>
      <c r="J14" s="843">
        <f>E14+F14+G14+H14</f>
        <v>3000</v>
      </c>
      <c r="K14" s="844">
        <v>3000</v>
      </c>
      <c r="L14" s="844">
        <v>3000</v>
      </c>
    </row>
    <row r="15" spans="1:12" x14ac:dyDescent="0.2">
      <c r="A15" s="234"/>
      <c r="B15" s="235"/>
      <c r="C15" s="261"/>
      <c r="D15" s="261"/>
      <c r="E15" s="262"/>
      <c r="F15" s="263"/>
      <c r="G15" s="1427">
        <f>SUM(G17:G18)</f>
        <v>630</v>
      </c>
      <c r="H15" s="833"/>
      <c r="I15" s="833"/>
      <c r="J15" s="1429">
        <f>SUM(J17:J18)</f>
        <v>630</v>
      </c>
      <c r="K15" s="1431">
        <f>SUM(K17:K18)</f>
        <v>630</v>
      </c>
      <c r="L15" s="1431">
        <f>SUM(L17:L18)</f>
        <v>630</v>
      </c>
    </row>
    <row r="16" spans="1:12" ht="15" x14ac:dyDescent="0.25">
      <c r="A16" s="239">
        <v>6</v>
      </c>
      <c r="B16" s="240"/>
      <c r="C16" s="264"/>
      <c r="D16" s="265" t="s">
        <v>230</v>
      </c>
      <c r="E16" s="243">
        <f>SUM(E17:E18)</f>
        <v>0</v>
      </c>
      <c r="F16" s="244">
        <f>SUM(F17:F18)</f>
        <v>0</v>
      </c>
      <c r="G16" s="1428"/>
      <c r="H16" s="833">
        <f>SUM(H17:H18)</f>
        <v>0</v>
      </c>
      <c r="I16" s="833">
        <f>SUM(I17:I18)</f>
        <v>0</v>
      </c>
      <c r="J16" s="1430"/>
      <c r="K16" s="1432"/>
      <c r="L16" s="1432"/>
    </row>
    <row r="17" spans="1:14" x14ac:dyDescent="0.2">
      <c r="A17" s="27">
        <v>7</v>
      </c>
      <c r="B17" s="266" t="s">
        <v>231</v>
      </c>
      <c r="C17" s="267" t="s">
        <v>201</v>
      </c>
      <c r="D17" s="84" t="s">
        <v>344</v>
      </c>
      <c r="E17" s="128"/>
      <c r="F17" s="129"/>
      <c r="G17" s="845">
        <v>130</v>
      </c>
      <c r="H17" s="845"/>
      <c r="I17" s="845"/>
      <c r="J17" s="843">
        <f>SUM(E17:I17)</f>
        <v>130</v>
      </c>
      <c r="K17" s="844">
        <v>130</v>
      </c>
      <c r="L17" s="844">
        <v>130</v>
      </c>
    </row>
    <row r="18" spans="1:14" x14ac:dyDescent="0.2">
      <c r="A18" s="25">
        <v>8</v>
      </c>
      <c r="B18" s="266"/>
      <c r="C18" s="267" t="s">
        <v>190</v>
      </c>
      <c r="D18" s="84" t="s">
        <v>232</v>
      </c>
      <c r="E18" s="128"/>
      <c r="F18" s="129"/>
      <c r="G18" s="841">
        <v>500</v>
      </c>
      <c r="H18" s="845"/>
      <c r="I18" s="845"/>
      <c r="J18" s="843">
        <v>500</v>
      </c>
      <c r="K18" s="844">
        <v>500</v>
      </c>
      <c r="L18" s="844">
        <v>500</v>
      </c>
    </row>
    <row r="19" spans="1:14" ht="1.1499999999999999" hidden="1" customHeight="1" x14ac:dyDescent="0.2">
      <c r="A19" s="137"/>
      <c r="B19" s="130"/>
      <c r="C19" s="130"/>
      <c r="D19" s="130"/>
      <c r="E19" s="128"/>
      <c r="F19" s="129"/>
      <c r="G19" s="845"/>
      <c r="H19" s="845"/>
      <c r="I19" s="845"/>
      <c r="J19" s="846"/>
      <c r="K19" s="847"/>
      <c r="L19" s="847"/>
    </row>
    <row r="20" spans="1:14" hidden="1" x14ac:dyDescent="0.2">
      <c r="A20" s="137"/>
      <c r="B20" s="130"/>
      <c r="C20" s="130"/>
      <c r="D20" s="130"/>
      <c r="E20" s="128"/>
      <c r="F20" s="129"/>
      <c r="G20" s="845"/>
      <c r="H20" s="845"/>
      <c r="I20" s="845"/>
      <c r="J20" s="846"/>
      <c r="K20" s="847"/>
      <c r="L20" s="847"/>
    </row>
    <row r="21" spans="1:14" hidden="1" x14ac:dyDescent="0.2">
      <c r="A21" s="137"/>
      <c r="B21" s="130"/>
      <c r="C21" s="130"/>
      <c r="D21" s="130"/>
      <c r="E21" s="128"/>
      <c r="F21" s="129"/>
      <c r="G21" s="845"/>
      <c r="H21" s="845"/>
      <c r="I21" s="845"/>
      <c r="J21" s="846"/>
      <c r="K21" s="847"/>
      <c r="L21" s="847"/>
    </row>
    <row r="22" spans="1:14" ht="52.15" hidden="1" customHeight="1" x14ac:dyDescent="0.2">
      <c r="A22" s="1338"/>
      <c r="B22" s="268"/>
      <c r="C22" s="269"/>
      <c r="D22" s="270"/>
      <c r="E22" s="271"/>
      <c r="F22" s="272"/>
      <c r="G22" s="841"/>
      <c r="H22" s="848"/>
      <c r="I22" s="848"/>
      <c r="J22" s="849"/>
      <c r="K22" s="844"/>
      <c r="L22" s="844"/>
    </row>
    <row r="23" spans="1:14" x14ac:dyDescent="0.2">
      <c r="A23" s="239">
        <v>9</v>
      </c>
      <c r="B23" s="240" t="s">
        <v>172</v>
      </c>
      <c r="C23" s="264"/>
      <c r="D23" s="241"/>
      <c r="E23" s="243">
        <f>SUM(E24+E25)</f>
        <v>0</v>
      </c>
      <c r="F23" s="244">
        <f>SUM(F24+F25)</f>
        <v>0</v>
      </c>
      <c r="G23" s="833">
        <f>SUM(G24+G25)</f>
        <v>1000</v>
      </c>
      <c r="H23" s="833">
        <f>SUM(H24+H25)</f>
        <v>0</v>
      </c>
      <c r="I23" s="833">
        <f>SUM(I24+I25)</f>
        <v>0</v>
      </c>
      <c r="J23" s="839">
        <f>SUM(E23:I23)</f>
        <v>1000</v>
      </c>
      <c r="K23" s="840">
        <f>SUM(K24+K25)</f>
        <v>1000</v>
      </c>
      <c r="L23" s="840">
        <f>SUM(L24+L25)</f>
        <v>1000</v>
      </c>
    </row>
    <row r="24" spans="1:14" x14ac:dyDescent="0.2">
      <c r="A24" s="27">
        <v>10</v>
      </c>
      <c r="B24" s="274"/>
      <c r="C24" s="275" t="s">
        <v>12</v>
      </c>
      <c r="D24" s="276" t="s">
        <v>66</v>
      </c>
      <c r="E24" s="277"/>
      <c r="F24" s="250"/>
      <c r="G24" s="834">
        <v>0</v>
      </c>
      <c r="H24" s="835"/>
      <c r="I24" s="835"/>
      <c r="J24" s="836">
        <v>0</v>
      </c>
      <c r="K24" s="838">
        <v>0</v>
      </c>
      <c r="L24" s="838">
        <v>0</v>
      </c>
    </row>
    <row r="25" spans="1:14" x14ac:dyDescent="0.2">
      <c r="A25" s="27">
        <v>11</v>
      </c>
      <c r="B25" s="278"/>
      <c r="C25" s="275" t="s">
        <v>13</v>
      </c>
      <c r="D25" s="279" t="s">
        <v>108</v>
      </c>
      <c r="E25" s="277"/>
      <c r="F25" s="250"/>
      <c r="G25" s="834">
        <v>1000</v>
      </c>
      <c r="H25" s="835"/>
      <c r="I25" s="835"/>
      <c r="J25" s="836">
        <v>1000</v>
      </c>
      <c r="K25" s="838">
        <v>1000</v>
      </c>
      <c r="L25" s="838">
        <v>1000</v>
      </c>
    </row>
    <row r="26" spans="1:14" x14ac:dyDescent="0.2">
      <c r="A26" s="280">
        <v>12</v>
      </c>
      <c r="B26" s="253" t="s">
        <v>107</v>
      </c>
      <c r="C26" s="281"/>
      <c r="D26" s="281"/>
      <c r="E26" s="243">
        <f t="shared" ref="E26:L26" si="0">SUM(E27:E31)</f>
        <v>0</v>
      </c>
      <c r="F26" s="244">
        <f t="shared" si="0"/>
        <v>0</v>
      </c>
      <c r="G26" s="833">
        <f t="shared" si="0"/>
        <v>3200</v>
      </c>
      <c r="H26" s="833">
        <f t="shared" si="0"/>
        <v>0</v>
      </c>
      <c r="I26" s="833">
        <f t="shared" si="0"/>
        <v>0</v>
      </c>
      <c r="J26" s="839">
        <f t="shared" si="0"/>
        <v>3200</v>
      </c>
      <c r="K26" s="840">
        <f t="shared" si="0"/>
        <v>2900</v>
      </c>
      <c r="L26" s="840">
        <f t="shared" si="0"/>
        <v>2900</v>
      </c>
    </row>
    <row r="27" spans="1:14" x14ac:dyDescent="0.2">
      <c r="A27" s="27">
        <v>13</v>
      </c>
      <c r="B27" s="282" t="s">
        <v>233</v>
      </c>
      <c r="C27" s="267" t="s">
        <v>189</v>
      </c>
      <c r="D27" s="283" t="s">
        <v>422</v>
      </c>
      <c r="E27" s="284"/>
      <c r="F27" s="273"/>
      <c r="G27" s="841">
        <v>800</v>
      </c>
      <c r="H27" s="848"/>
      <c r="I27" s="848"/>
      <c r="J27" s="843">
        <v>800</v>
      </c>
      <c r="K27" s="844">
        <v>800</v>
      </c>
      <c r="L27" s="844">
        <v>800</v>
      </c>
    </row>
    <row r="28" spans="1:14" x14ac:dyDescent="0.2">
      <c r="A28" s="27">
        <v>14</v>
      </c>
      <c r="B28" s="274"/>
      <c r="C28" s="275" t="s">
        <v>201</v>
      </c>
      <c r="D28" s="276" t="s">
        <v>109</v>
      </c>
      <c r="E28" s="277"/>
      <c r="F28" s="250"/>
      <c r="G28" s="834">
        <v>800</v>
      </c>
      <c r="H28" s="835"/>
      <c r="I28" s="835"/>
      <c r="J28" s="836">
        <v>800</v>
      </c>
      <c r="K28" s="838">
        <v>500</v>
      </c>
      <c r="L28" s="838">
        <v>500</v>
      </c>
      <c r="N28" s="122"/>
    </row>
    <row r="29" spans="1:14" x14ac:dyDescent="0.2">
      <c r="A29" s="27">
        <v>15</v>
      </c>
      <c r="B29" s="274"/>
      <c r="C29" s="275" t="s">
        <v>190</v>
      </c>
      <c r="D29" s="276" t="s">
        <v>416</v>
      </c>
      <c r="E29" s="277"/>
      <c r="F29" s="250"/>
      <c r="G29" s="834">
        <v>1000</v>
      </c>
      <c r="H29" s="835"/>
      <c r="I29" s="835"/>
      <c r="J29" s="836">
        <v>1000</v>
      </c>
      <c r="K29" s="838">
        <v>1000</v>
      </c>
      <c r="L29" s="838">
        <v>1000</v>
      </c>
    </row>
    <row r="30" spans="1:14" x14ac:dyDescent="0.2">
      <c r="A30" s="27">
        <v>16</v>
      </c>
      <c r="B30" s="274"/>
      <c r="C30" s="275" t="s">
        <v>207</v>
      </c>
      <c r="D30" s="276" t="s">
        <v>417</v>
      </c>
      <c r="E30" s="277"/>
      <c r="F30" s="250"/>
      <c r="G30" s="834">
        <v>600</v>
      </c>
      <c r="H30" s="835"/>
      <c r="I30" s="835"/>
      <c r="J30" s="836">
        <v>600</v>
      </c>
      <c r="K30" s="838">
        <v>600</v>
      </c>
      <c r="L30" s="838">
        <v>600</v>
      </c>
    </row>
    <row r="31" spans="1:14" x14ac:dyDescent="0.2">
      <c r="A31" s="27">
        <v>17</v>
      </c>
      <c r="B31" s="274" t="s">
        <v>234</v>
      </c>
      <c r="C31" s="275" t="s">
        <v>189</v>
      </c>
      <c r="D31" s="276"/>
      <c r="E31" s="277"/>
      <c r="F31" s="250"/>
      <c r="G31" s="834"/>
      <c r="H31" s="835"/>
      <c r="I31" s="835"/>
      <c r="J31" s="836"/>
      <c r="K31" s="838"/>
      <c r="L31" s="838"/>
    </row>
    <row r="32" spans="1:14" x14ac:dyDescent="0.2">
      <c r="A32" s="280">
        <v>18</v>
      </c>
      <c r="B32" s="253" t="s">
        <v>97</v>
      </c>
      <c r="C32" s="254"/>
      <c r="D32" s="254"/>
      <c r="E32" s="262">
        <f>SUM(E33:E34:E35)</f>
        <v>0</v>
      </c>
      <c r="F32" s="263">
        <f>SUM(F33:F34:F35)</f>
        <v>0</v>
      </c>
      <c r="G32" s="833">
        <f>SUM(G33:G34:G35)</f>
        <v>550</v>
      </c>
      <c r="H32" s="833">
        <f>SUM(H33:H34:H35)</f>
        <v>0</v>
      </c>
      <c r="I32" s="833">
        <f>SUM(I33:I34:I35)</f>
        <v>0</v>
      </c>
      <c r="J32" s="839">
        <f>SUM(E32:I32)</f>
        <v>550</v>
      </c>
      <c r="K32" s="840">
        <f>SUM(K33:K34:K35)</f>
        <v>550</v>
      </c>
      <c r="L32" s="840">
        <f>SUM(L33:L34:L35)</f>
        <v>550</v>
      </c>
    </row>
    <row r="33" spans="1:12" x14ac:dyDescent="0.2">
      <c r="A33" s="25">
        <v>19</v>
      </c>
      <c r="B33" s="285"/>
      <c r="C33" s="286" t="s">
        <v>12</v>
      </c>
      <c r="D33" s="287" t="s">
        <v>67</v>
      </c>
      <c r="E33" s="277"/>
      <c r="F33" s="250"/>
      <c r="G33" s="834">
        <v>200</v>
      </c>
      <c r="H33" s="835"/>
      <c r="I33" s="835"/>
      <c r="J33" s="836">
        <v>200</v>
      </c>
      <c r="K33" s="838">
        <v>200</v>
      </c>
      <c r="L33" s="838">
        <v>200</v>
      </c>
    </row>
    <row r="34" spans="1:12" x14ac:dyDescent="0.2">
      <c r="A34" s="25">
        <v>20</v>
      </c>
      <c r="B34" s="268"/>
      <c r="C34" s="286" t="s">
        <v>13</v>
      </c>
      <c r="D34" s="287" t="s">
        <v>345</v>
      </c>
      <c r="E34" s="277"/>
      <c r="F34" s="250"/>
      <c r="G34" s="834">
        <v>200</v>
      </c>
      <c r="H34" s="835"/>
      <c r="I34" s="835"/>
      <c r="J34" s="836">
        <v>200</v>
      </c>
      <c r="K34" s="838">
        <v>200</v>
      </c>
      <c r="L34" s="838">
        <v>200</v>
      </c>
    </row>
    <row r="35" spans="1:12" ht="13.5" thickBot="1" x14ac:dyDescent="0.25">
      <c r="A35" s="1339">
        <v>21</v>
      </c>
      <c r="B35" s="289"/>
      <c r="C35" s="290" t="s">
        <v>14</v>
      </c>
      <c r="D35" s="291" t="s">
        <v>63</v>
      </c>
      <c r="E35" s="292"/>
      <c r="F35" s="293"/>
      <c r="G35" s="850">
        <v>150</v>
      </c>
      <c r="H35" s="851"/>
      <c r="I35" s="851"/>
      <c r="J35" s="852">
        <v>150</v>
      </c>
      <c r="K35" s="853">
        <v>150</v>
      </c>
      <c r="L35" s="853">
        <v>150</v>
      </c>
    </row>
  </sheetData>
  <mergeCells count="16">
    <mergeCell ref="A1:L1"/>
    <mergeCell ref="G15:G16"/>
    <mergeCell ref="J15:J16"/>
    <mergeCell ref="K15:K16"/>
    <mergeCell ref="L15:L16"/>
    <mergeCell ref="G9:G10"/>
    <mergeCell ref="J9:J10"/>
    <mergeCell ref="K9:K10"/>
    <mergeCell ref="L9:L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5" zoomScaleNormal="115" workbookViewId="0">
      <selection activeCell="E26" sqref="E26"/>
    </sheetView>
  </sheetViews>
  <sheetFormatPr defaultRowHeight="12.75" x14ac:dyDescent="0.2"/>
  <cols>
    <col min="1" max="1" width="3.85546875" style="87" customWidth="1"/>
    <col min="2" max="2" width="3.42578125" style="87" customWidth="1"/>
    <col min="3" max="3" width="7.28515625" style="16" customWidth="1"/>
    <col min="4" max="4" width="2.28515625" style="16" customWidth="1"/>
    <col min="5" max="5" width="37.140625" style="16" customWidth="1"/>
    <col min="6" max="7" width="11.85546875" style="16" customWidth="1"/>
    <col min="8" max="8" width="13.42578125" style="16" customWidth="1"/>
    <col min="9" max="10" width="13.42578125" style="16" hidden="1" customWidth="1"/>
    <col min="11" max="11" width="13.42578125" style="16" customWidth="1"/>
    <col min="12" max="13" width="11.85546875" style="18" customWidth="1"/>
    <col min="14" max="14" width="10.85546875" style="16" bestFit="1" customWidth="1"/>
    <col min="15" max="16384" width="9.140625" style="16"/>
  </cols>
  <sheetData>
    <row r="1" spans="1:14" ht="23.25" x14ac:dyDescent="0.35">
      <c r="A1" s="1444" t="s">
        <v>236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</row>
    <row r="2" spans="1:14" ht="13.5" thickBot="1" x14ac:dyDescent="0.25"/>
    <row r="3" spans="1:14" ht="13.5" customHeight="1" thickBot="1" x14ac:dyDescent="0.25">
      <c r="A3" s="1445" t="s">
        <v>375</v>
      </c>
      <c r="B3" s="1446"/>
      <c r="C3" s="1446"/>
      <c r="D3" s="1446"/>
      <c r="E3" s="1446"/>
      <c r="F3" s="1447"/>
      <c r="G3" s="1447"/>
      <c r="H3" s="1447"/>
      <c r="I3" s="1447"/>
      <c r="J3" s="1447"/>
      <c r="K3" s="1447"/>
      <c r="L3" s="132"/>
      <c r="M3" s="132"/>
    </row>
    <row r="4" spans="1:14" ht="18.75" customHeight="1" x14ac:dyDescent="0.2">
      <c r="A4" s="1340"/>
      <c r="B4" s="1341"/>
      <c r="C4" s="1249"/>
      <c r="D4" s="1342"/>
      <c r="E4" s="1343"/>
      <c r="F4" s="1449" t="s">
        <v>441</v>
      </c>
      <c r="G4" s="1450"/>
      <c r="H4" s="1450"/>
      <c r="I4" s="1450"/>
      <c r="J4" s="1450"/>
      <c r="K4" s="1451"/>
      <c r="L4" s="1216"/>
      <c r="M4" s="296"/>
    </row>
    <row r="5" spans="1:14" x14ac:dyDescent="0.2">
      <c r="A5" s="120"/>
      <c r="B5" s="297" t="s">
        <v>95</v>
      </c>
      <c r="C5" s="298" t="s">
        <v>17</v>
      </c>
      <c r="D5" s="1454" t="s">
        <v>18</v>
      </c>
      <c r="E5" s="1455"/>
      <c r="F5" s="1232"/>
      <c r="G5" s="1227"/>
      <c r="H5" s="1227"/>
      <c r="I5" s="1227"/>
      <c r="J5" s="1227"/>
      <c r="K5" s="1233"/>
      <c r="L5" s="1216" t="s">
        <v>21</v>
      </c>
      <c r="M5" s="296" t="s">
        <v>21</v>
      </c>
    </row>
    <row r="6" spans="1:14" x14ac:dyDescent="0.2">
      <c r="A6" s="119"/>
      <c r="B6" s="299" t="s">
        <v>96</v>
      </c>
      <c r="C6" s="300" t="s">
        <v>94</v>
      </c>
      <c r="D6" s="295"/>
      <c r="E6" s="1344" t="s">
        <v>11</v>
      </c>
      <c r="F6" s="1453">
        <v>610</v>
      </c>
      <c r="G6" s="1448">
        <v>620</v>
      </c>
      <c r="H6" s="1448">
        <v>630</v>
      </c>
      <c r="I6" s="1448">
        <v>640</v>
      </c>
      <c r="J6" s="1448">
        <v>650</v>
      </c>
      <c r="K6" s="1452" t="s">
        <v>9</v>
      </c>
      <c r="L6" s="1216" t="s">
        <v>395</v>
      </c>
      <c r="M6" s="296" t="s">
        <v>439</v>
      </c>
    </row>
    <row r="7" spans="1:14" ht="13.5" thickBot="1" x14ac:dyDescent="0.25">
      <c r="A7" s="121"/>
      <c r="B7" s="302"/>
      <c r="C7" s="303"/>
      <c r="D7" s="304"/>
      <c r="E7" s="1345"/>
      <c r="F7" s="1453"/>
      <c r="G7" s="1448"/>
      <c r="H7" s="1448"/>
      <c r="I7" s="1448"/>
      <c r="J7" s="1448"/>
      <c r="K7" s="1452"/>
      <c r="L7" s="1217"/>
      <c r="M7" s="306"/>
    </row>
    <row r="8" spans="1:14" ht="14.25" thickTop="1" thickBot="1" x14ac:dyDescent="0.25">
      <c r="A8" s="27">
        <v>1</v>
      </c>
      <c r="B8" s="307"/>
      <c r="C8" s="308"/>
      <c r="D8" s="309"/>
      <c r="E8" s="1346" t="s">
        <v>238</v>
      </c>
      <c r="F8" s="1234">
        <f>+F9+F18</f>
        <v>1350</v>
      </c>
      <c r="G8" s="1228">
        <f>G9+G14+G18</f>
        <v>500</v>
      </c>
      <c r="H8" s="1228">
        <f>H10+H14+H18</f>
        <v>836</v>
      </c>
      <c r="I8" s="1228">
        <f>SUM(I9,I18)</f>
        <v>0</v>
      </c>
      <c r="J8" s="1228">
        <f>SUM(J9,J18)</f>
        <v>0</v>
      </c>
      <c r="K8" s="1235">
        <f>SUM(F8:J8)</f>
        <v>2686</v>
      </c>
      <c r="L8" s="1218">
        <f>+K8</f>
        <v>2686</v>
      </c>
      <c r="M8" s="310">
        <f>+L8</f>
        <v>2686</v>
      </c>
    </row>
    <row r="9" spans="1:14" ht="13.5" thickTop="1" x14ac:dyDescent="0.2">
      <c r="A9" s="25">
        <v>2</v>
      </c>
      <c r="B9" s="311">
        <v>1</v>
      </c>
      <c r="C9" s="253" t="s">
        <v>149</v>
      </c>
      <c r="D9" s="281"/>
      <c r="E9" s="1347"/>
      <c r="F9" s="1236">
        <f>+F10+F14</f>
        <v>1350</v>
      </c>
      <c r="G9" s="325">
        <f>+G10</f>
        <v>500</v>
      </c>
      <c r="H9" s="325">
        <f>SUM(H14+H10)</f>
        <v>306</v>
      </c>
      <c r="I9" s="325">
        <f>SUM(I10,I14)</f>
        <v>0</v>
      </c>
      <c r="J9" s="325">
        <f>SUM(J10,J14)</f>
        <v>0</v>
      </c>
      <c r="K9" s="1237">
        <f>SUM(F9:G9:H9)</f>
        <v>2156</v>
      </c>
      <c r="L9" s="1219">
        <f>+K9</f>
        <v>2156</v>
      </c>
      <c r="M9" s="312">
        <f>+L9</f>
        <v>2156</v>
      </c>
      <c r="N9" s="672"/>
    </row>
    <row r="10" spans="1:14" x14ac:dyDescent="0.2">
      <c r="A10" s="27">
        <v>3</v>
      </c>
      <c r="B10" s="313"/>
      <c r="C10" s="314" t="s">
        <v>237</v>
      </c>
      <c r="D10" s="315" t="s">
        <v>104</v>
      </c>
      <c r="E10" s="1348"/>
      <c r="F10" s="329">
        <v>1200</v>
      </c>
      <c r="G10" s="330">
        <f t="shared" ref="G10:M10" si="0">SUM(G11:G13)</f>
        <v>500</v>
      </c>
      <c r="H10" s="330">
        <v>146</v>
      </c>
      <c r="I10" s="330">
        <f t="shared" si="0"/>
        <v>0</v>
      </c>
      <c r="J10" s="330">
        <f t="shared" si="0"/>
        <v>0</v>
      </c>
      <c r="K10" s="1238">
        <f>SUM(K11+K12+K13)</f>
        <v>1846</v>
      </c>
      <c r="L10" s="1191">
        <f>SUM(L11+L12+L13)</f>
        <v>1796</v>
      </c>
      <c r="M10" s="1208">
        <f t="shared" si="0"/>
        <v>1796</v>
      </c>
    </row>
    <row r="11" spans="1:14" x14ac:dyDescent="0.2">
      <c r="A11" s="25">
        <v>4</v>
      </c>
      <c r="B11" s="316"/>
      <c r="C11" s="317"/>
      <c r="D11" s="318" t="s">
        <v>12</v>
      </c>
      <c r="E11" s="1349" t="s">
        <v>119</v>
      </c>
      <c r="F11" s="319">
        <v>1200</v>
      </c>
      <c r="G11" s="1229">
        <v>500</v>
      </c>
      <c r="H11" s="1230">
        <v>0</v>
      </c>
      <c r="I11" s="1229"/>
      <c r="J11" s="1229"/>
      <c r="K11" s="1239">
        <f>SUM(F11:J11)</f>
        <v>1700</v>
      </c>
      <c r="L11" s="1220">
        <v>1700</v>
      </c>
      <c r="M11" s="320">
        <v>1700</v>
      </c>
    </row>
    <row r="12" spans="1:14" x14ac:dyDescent="0.2">
      <c r="A12" s="27">
        <v>5</v>
      </c>
      <c r="B12" s="316"/>
      <c r="C12" s="317"/>
      <c r="D12" s="318" t="s">
        <v>13</v>
      </c>
      <c r="E12" s="1349" t="s">
        <v>181</v>
      </c>
      <c r="F12" s="319"/>
      <c r="G12" s="1229"/>
      <c r="H12" s="1230">
        <v>50</v>
      </c>
      <c r="I12" s="1229"/>
      <c r="J12" s="1229"/>
      <c r="K12" s="1239">
        <v>50</v>
      </c>
      <c r="L12" s="1220">
        <v>50</v>
      </c>
      <c r="M12" s="321">
        <v>50</v>
      </c>
    </row>
    <row r="13" spans="1:14" x14ac:dyDescent="0.2">
      <c r="A13" s="25">
        <v>6</v>
      </c>
      <c r="B13" s="316"/>
      <c r="C13" s="317"/>
      <c r="D13" s="318" t="s">
        <v>99</v>
      </c>
      <c r="E13" s="1349" t="s">
        <v>110</v>
      </c>
      <c r="F13" s="319"/>
      <c r="G13" s="1229"/>
      <c r="H13" s="1230">
        <v>96</v>
      </c>
      <c r="I13" s="1229"/>
      <c r="J13" s="1229"/>
      <c r="K13" s="1239">
        <f t="shared" ref="K13:K20" si="1">SUM(F13:J13)</f>
        <v>96</v>
      </c>
      <c r="L13" s="1221">
        <v>46</v>
      </c>
      <c r="M13" s="323">
        <v>46</v>
      </c>
    </row>
    <row r="14" spans="1:14" x14ac:dyDescent="0.2">
      <c r="A14" s="27">
        <v>7</v>
      </c>
      <c r="B14" s="253">
        <v>2</v>
      </c>
      <c r="C14" s="324" t="s">
        <v>239</v>
      </c>
      <c r="D14" s="253" t="s">
        <v>4</v>
      </c>
      <c r="E14" s="1350"/>
      <c r="F14" s="1236">
        <f>SUM(F15:F17)</f>
        <v>150</v>
      </c>
      <c r="G14" s="325">
        <f>SUM(G15:G17)</f>
        <v>0</v>
      </c>
      <c r="H14" s="325">
        <f>SUM(H15:H17)</f>
        <v>160</v>
      </c>
      <c r="I14" s="325">
        <f>SUM(I15:I17)</f>
        <v>0</v>
      </c>
      <c r="J14" s="325">
        <f>SUM(J15:J17)</f>
        <v>0</v>
      </c>
      <c r="K14" s="1237">
        <f>SUM(F14:J14)</f>
        <v>310</v>
      </c>
      <c r="L14" s="1222">
        <f>L15+L16+L17</f>
        <v>360</v>
      </c>
      <c r="M14" s="326">
        <f>M15+M16+M17</f>
        <v>360</v>
      </c>
    </row>
    <row r="15" spans="1:14" x14ac:dyDescent="0.2">
      <c r="A15" s="25">
        <v>8</v>
      </c>
      <c r="B15" s="316"/>
      <c r="C15" s="317"/>
      <c r="D15" s="318" t="s">
        <v>12</v>
      </c>
      <c r="E15" s="1349" t="s">
        <v>240</v>
      </c>
      <c r="F15" s="319">
        <v>150</v>
      </c>
      <c r="G15" s="1229"/>
      <c r="H15" s="1230"/>
      <c r="I15" s="1229"/>
      <c r="J15" s="1229"/>
      <c r="K15" s="1239">
        <f t="shared" si="1"/>
        <v>150</v>
      </c>
      <c r="L15" s="1223">
        <v>150</v>
      </c>
      <c r="M15" s="323">
        <v>150</v>
      </c>
    </row>
    <row r="16" spans="1:14" x14ac:dyDescent="0.2">
      <c r="A16" s="27">
        <v>9</v>
      </c>
      <c r="B16" s="316"/>
      <c r="C16" s="317"/>
      <c r="D16" s="318" t="s">
        <v>13</v>
      </c>
      <c r="E16" s="1349" t="s">
        <v>120</v>
      </c>
      <c r="F16" s="319"/>
      <c r="G16" s="1229"/>
      <c r="H16" s="1230">
        <v>160</v>
      </c>
      <c r="I16" s="1229"/>
      <c r="J16" s="1229"/>
      <c r="K16" s="1239">
        <v>160</v>
      </c>
      <c r="L16" s="1221">
        <v>150</v>
      </c>
      <c r="M16" s="323">
        <v>150</v>
      </c>
    </row>
    <row r="17" spans="1:13" x14ac:dyDescent="0.2">
      <c r="A17" s="25">
        <v>10</v>
      </c>
      <c r="B17" s="316"/>
      <c r="C17" s="317"/>
      <c r="D17" s="318" t="s">
        <v>14</v>
      </c>
      <c r="E17" s="1349" t="s">
        <v>110</v>
      </c>
      <c r="F17" s="319"/>
      <c r="G17" s="1229"/>
      <c r="H17" s="1230">
        <v>0</v>
      </c>
      <c r="I17" s="1229"/>
      <c r="J17" s="1229"/>
      <c r="K17" s="1239">
        <f t="shared" si="1"/>
        <v>0</v>
      </c>
      <c r="L17" s="1221">
        <v>60</v>
      </c>
      <c r="M17" s="323">
        <v>60</v>
      </c>
    </row>
    <row r="18" spans="1:13" x14ac:dyDescent="0.2">
      <c r="A18" s="27">
        <v>11</v>
      </c>
      <c r="B18" s="311">
        <v>3</v>
      </c>
      <c r="C18" s="253" t="s">
        <v>101</v>
      </c>
      <c r="D18" s="281"/>
      <c r="E18" s="1347"/>
      <c r="F18" s="1236">
        <f>SUM(F21)</f>
        <v>0</v>
      </c>
      <c r="G18" s="325">
        <f>SUM(G21)</f>
        <v>0</v>
      </c>
      <c r="H18" s="325">
        <f>SUM(H19)</f>
        <v>530</v>
      </c>
      <c r="I18" s="325">
        <f>SUM(I21)</f>
        <v>0</v>
      </c>
      <c r="J18" s="325">
        <f>SUM(J21)</f>
        <v>0</v>
      </c>
      <c r="K18" s="1237">
        <f t="shared" si="1"/>
        <v>530</v>
      </c>
      <c r="L18" s="1222">
        <f>L19</f>
        <v>530</v>
      </c>
      <c r="M18" s="326">
        <f>M19</f>
        <v>530</v>
      </c>
    </row>
    <row r="19" spans="1:13" x14ac:dyDescent="0.2">
      <c r="A19" s="25">
        <v>12</v>
      </c>
      <c r="B19" s="316"/>
      <c r="C19" s="328" t="s">
        <v>241</v>
      </c>
      <c r="D19" s="315" t="s">
        <v>101</v>
      </c>
      <c r="E19" s="1348"/>
      <c r="F19" s="329">
        <f>F20+F21</f>
        <v>0</v>
      </c>
      <c r="G19" s="330">
        <f>SUM(G21)</f>
        <v>0</v>
      </c>
      <c r="H19" s="331">
        <f>H20+H21</f>
        <v>530</v>
      </c>
      <c r="I19" s="330">
        <f>SUM(I21)</f>
        <v>0</v>
      </c>
      <c r="J19" s="330">
        <f>SUM(J21)</f>
        <v>0</v>
      </c>
      <c r="K19" s="1240">
        <f t="shared" si="1"/>
        <v>530</v>
      </c>
      <c r="L19" s="1224">
        <f>L21+L20</f>
        <v>530</v>
      </c>
      <c r="M19" s="332">
        <f>M21+M20</f>
        <v>530</v>
      </c>
    </row>
    <row r="20" spans="1:13" x14ac:dyDescent="0.2">
      <c r="A20" s="27">
        <v>13</v>
      </c>
      <c r="B20" s="333"/>
      <c r="C20" s="334"/>
      <c r="D20" s="335">
        <v>1</v>
      </c>
      <c r="E20" s="1351" t="s">
        <v>169</v>
      </c>
      <c r="F20" s="1241"/>
      <c r="G20" s="1231"/>
      <c r="H20" s="1231">
        <v>30</v>
      </c>
      <c r="I20" s="1231"/>
      <c r="J20" s="1231"/>
      <c r="K20" s="1239">
        <f t="shared" si="1"/>
        <v>30</v>
      </c>
      <c r="L20" s="1225">
        <v>30</v>
      </c>
      <c r="M20" s="322">
        <v>30</v>
      </c>
    </row>
    <row r="21" spans="1:13" ht="13.5" thickBot="1" x14ac:dyDescent="0.25">
      <c r="A21" s="1339">
        <v>14</v>
      </c>
      <c r="B21" s="336"/>
      <c r="C21" s="337"/>
      <c r="D21" s="338" t="s">
        <v>13</v>
      </c>
      <c r="E21" s="1352" t="s">
        <v>291</v>
      </c>
      <c r="F21" s="339"/>
      <c r="G21" s="340"/>
      <c r="H21" s="341">
        <v>500</v>
      </c>
      <c r="I21" s="340"/>
      <c r="J21" s="340"/>
      <c r="K21" s="1242">
        <v>500</v>
      </c>
      <c r="L21" s="1226">
        <v>500</v>
      </c>
      <c r="M21" s="342">
        <v>500</v>
      </c>
    </row>
    <row r="22" spans="1:13" x14ac:dyDescent="0.2">
      <c r="A22" s="138"/>
      <c r="B22" s="133"/>
      <c r="C22" s="327"/>
      <c r="D22" s="343"/>
      <c r="E22" s="344"/>
      <c r="F22" s="345"/>
      <c r="G22" s="345"/>
      <c r="H22" s="346"/>
      <c r="I22" s="345"/>
      <c r="J22" s="180"/>
      <c r="K22" s="347"/>
      <c r="L22" s="348"/>
      <c r="M22" s="348"/>
    </row>
    <row r="23" spans="1:13" x14ac:dyDescent="0.2">
      <c r="A23" s="138"/>
      <c r="B23" s="133"/>
      <c r="C23" s="327"/>
      <c r="D23" s="343"/>
      <c r="E23" s="344"/>
      <c r="F23" s="345"/>
      <c r="G23" s="345"/>
      <c r="H23" s="346"/>
      <c r="I23" s="345"/>
      <c r="J23" s="180"/>
      <c r="K23" s="347"/>
      <c r="L23" s="348"/>
      <c r="M23" s="348"/>
    </row>
  </sheetData>
  <mergeCells count="10">
    <mergeCell ref="A1:M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15" zoomScaleNormal="115" zoomScaleSheetLayoutView="100" workbookViewId="0">
      <selection activeCell="A15" sqref="A15"/>
    </sheetView>
  </sheetViews>
  <sheetFormatPr defaultRowHeight="12.75" x14ac:dyDescent="0.2"/>
  <cols>
    <col min="1" max="1" width="3.85546875" style="1" customWidth="1"/>
    <col min="2" max="2" width="3.42578125" style="87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2" width="12" style="16" customWidth="1"/>
    <col min="13" max="16384" width="9.140625" style="16"/>
  </cols>
  <sheetData>
    <row r="1" spans="1:12" ht="23.25" x14ac:dyDescent="0.35">
      <c r="A1" s="1456" t="s">
        <v>242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</row>
    <row r="2" spans="1:12" ht="13.5" thickBot="1" x14ac:dyDescent="0.25"/>
    <row r="3" spans="1:12" ht="13.5" customHeight="1" thickBot="1" x14ac:dyDescent="0.25">
      <c r="A3" s="1457" t="s">
        <v>375</v>
      </c>
      <c r="B3" s="1447"/>
      <c r="C3" s="1447"/>
      <c r="D3" s="1447"/>
      <c r="E3" s="1447"/>
      <c r="F3" s="1447"/>
      <c r="G3" s="1447"/>
      <c r="H3" s="1447"/>
      <c r="I3" s="1447"/>
      <c r="J3" s="1447"/>
      <c r="K3" s="132"/>
      <c r="L3" s="132"/>
    </row>
    <row r="4" spans="1:12" ht="18.75" customHeight="1" x14ac:dyDescent="0.3">
      <c r="A4" s="6"/>
      <c r="B4" s="349"/>
      <c r="C4" s="212"/>
      <c r="D4" s="213"/>
      <c r="E4" s="350"/>
      <c r="F4" s="1462" t="s">
        <v>132</v>
      </c>
      <c r="G4" s="1463"/>
      <c r="H4" s="1463"/>
      <c r="I4" s="1463"/>
      <c r="J4" s="1464"/>
      <c r="K4" s="217"/>
      <c r="L4" s="217"/>
    </row>
    <row r="5" spans="1:12" ht="13.5" thickBot="1" x14ac:dyDescent="0.25">
      <c r="A5" s="7"/>
      <c r="B5" s="351" t="s">
        <v>95</v>
      </c>
      <c r="C5" s="218" t="s">
        <v>17</v>
      </c>
      <c r="D5" s="1467" t="s">
        <v>18</v>
      </c>
      <c r="E5" s="1468"/>
      <c r="F5" s="352"/>
      <c r="G5" s="353"/>
      <c r="H5" s="353"/>
      <c r="I5" s="353"/>
      <c r="J5" s="354"/>
      <c r="K5" s="217" t="s">
        <v>21</v>
      </c>
      <c r="L5" s="217" t="s">
        <v>21</v>
      </c>
    </row>
    <row r="6" spans="1:12" x14ac:dyDescent="0.2">
      <c r="A6" s="8"/>
      <c r="B6" s="355" t="s">
        <v>96</v>
      </c>
      <c r="C6" s="225" t="s">
        <v>94</v>
      </c>
      <c r="D6" s="226"/>
      <c r="E6" s="356" t="s">
        <v>11</v>
      </c>
      <c r="F6" s="1458">
        <v>610</v>
      </c>
      <c r="G6" s="1460">
        <v>620</v>
      </c>
      <c r="H6" s="1460">
        <v>630</v>
      </c>
      <c r="I6" s="1461">
        <v>640</v>
      </c>
      <c r="J6" s="1465" t="s">
        <v>424</v>
      </c>
      <c r="K6" s="217" t="s">
        <v>395</v>
      </c>
      <c r="L6" s="217" t="s">
        <v>439</v>
      </c>
    </row>
    <row r="7" spans="1:12" ht="13.5" thickBot="1" x14ac:dyDescent="0.25">
      <c r="A7" s="9"/>
      <c r="B7" s="357"/>
      <c r="C7" s="227"/>
      <c r="D7" s="228"/>
      <c r="E7" s="358"/>
      <c r="F7" s="1459"/>
      <c r="G7" s="1443"/>
      <c r="H7" s="1443"/>
      <c r="I7" s="1436"/>
      <c r="J7" s="1466"/>
      <c r="K7" s="217"/>
      <c r="L7" s="359"/>
    </row>
    <row r="8" spans="1:12" ht="16.5" thickTop="1" x14ac:dyDescent="0.25">
      <c r="A8" s="94">
        <v>1</v>
      </c>
      <c r="B8" s="360">
        <v>1</v>
      </c>
      <c r="C8" s="361" t="s">
        <v>102</v>
      </c>
      <c r="D8" s="362"/>
      <c r="E8" s="363"/>
      <c r="F8" s="868">
        <f>+F9+F11</f>
        <v>54</v>
      </c>
      <c r="G8" s="869">
        <f>+G9</f>
        <v>0</v>
      </c>
      <c r="H8" s="869">
        <f>+H9+H11</f>
        <v>0</v>
      </c>
      <c r="I8" s="870">
        <f>+I9</f>
        <v>0</v>
      </c>
      <c r="J8" s="871">
        <f>+J9+J11</f>
        <v>1554</v>
      </c>
      <c r="K8" s="871">
        <f>SUM(K9+K11)</f>
        <v>1554</v>
      </c>
      <c r="L8" s="871">
        <f>SUM(L9+L11)</f>
        <v>1554</v>
      </c>
    </row>
    <row r="9" spans="1:12" ht="15.75" x14ac:dyDescent="0.25">
      <c r="A9" s="94">
        <v>2</v>
      </c>
      <c r="B9" s="364"/>
      <c r="C9" s="365" t="s">
        <v>246</v>
      </c>
      <c r="D9" s="203" t="s">
        <v>102</v>
      </c>
      <c r="E9" s="366"/>
      <c r="F9" s="872">
        <v>54</v>
      </c>
      <c r="G9" s="859">
        <f>SUM(G10)</f>
        <v>0</v>
      </c>
      <c r="H9" s="873">
        <v>0</v>
      </c>
      <c r="I9" s="874">
        <f>SUM(I10)</f>
        <v>0</v>
      </c>
      <c r="J9" s="1192">
        <f t="shared" ref="J9:J10" si="0">SUM(F9:I9)</f>
        <v>54</v>
      </c>
      <c r="K9" s="862">
        <v>54</v>
      </c>
      <c r="L9" s="862">
        <v>54</v>
      </c>
    </row>
    <row r="10" spans="1:12" ht="15.75" x14ac:dyDescent="0.25">
      <c r="A10" s="94">
        <v>3</v>
      </c>
      <c r="B10" s="367"/>
      <c r="C10" s="368"/>
      <c r="D10" s="207" t="s">
        <v>12</v>
      </c>
      <c r="E10" s="369" t="s">
        <v>248</v>
      </c>
      <c r="F10" s="393">
        <v>54</v>
      </c>
      <c r="G10" s="394">
        <v>0</v>
      </c>
      <c r="H10" s="484">
        <v>0</v>
      </c>
      <c r="I10" s="875"/>
      <c r="J10" s="1193">
        <f t="shared" si="0"/>
        <v>54</v>
      </c>
      <c r="K10" s="876">
        <v>54</v>
      </c>
      <c r="L10" s="876">
        <v>54</v>
      </c>
    </row>
    <row r="11" spans="1:12" ht="15.75" x14ac:dyDescent="0.25">
      <c r="A11" s="94">
        <v>4</v>
      </c>
      <c r="B11" s="360">
        <v>2</v>
      </c>
      <c r="C11" s="361" t="s">
        <v>98</v>
      </c>
      <c r="D11" s="362"/>
      <c r="E11" s="363"/>
      <c r="F11" s="868">
        <f>+F12</f>
        <v>0</v>
      </c>
      <c r="G11" s="877">
        <f t="shared" ref="G11:L11" si="1">+G12</f>
        <v>0</v>
      </c>
      <c r="H11" s="877">
        <f t="shared" si="1"/>
        <v>0</v>
      </c>
      <c r="I11" s="878">
        <f t="shared" si="1"/>
        <v>0</v>
      </c>
      <c r="J11" s="871">
        <f t="shared" si="1"/>
        <v>1500</v>
      </c>
      <c r="K11" s="871">
        <f t="shared" si="1"/>
        <v>1500</v>
      </c>
      <c r="L11" s="871">
        <f t="shared" si="1"/>
        <v>1500</v>
      </c>
    </row>
    <row r="12" spans="1:12" ht="15.75" x14ac:dyDescent="0.25">
      <c r="A12" s="94">
        <v>5</v>
      </c>
      <c r="B12" s="364"/>
      <c r="C12" s="365" t="s">
        <v>247</v>
      </c>
      <c r="D12" s="203" t="s">
        <v>98</v>
      </c>
      <c r="E12" s="366"/>
      <c r="F12" s="872">
        <f>SUM(F13:F15)</f>
        <v>0</v>
      </c>
      <c r="G12" s="859">
        <f>SUM(G13:G15)</f>
        <v>0</v>
      </c>
      <c r="H12" s="879">
        <f>SUM(H13:H15)</f>
        <v>0</v>
      </c>
      <c r="I12" s="880">
        <f>SUM(I13:I15)</f>
        <v>0</v>
      </c>
      <c r="J12" s="1194">
        <v>1500</v>
      </c>
      <c r="K12" s="881">
        <v>1500</v>
      </c>
      <c r="L12" s="881">
        <v>1500</v>
      </c>
    </row>
    <row r="13" spans="1:12" ht="15.75" x14ac:dyDescent="0.25">
      <c r="A13" s="94">
        <v>6</v>
      </c>
      <c r="B13" s="370"/>
      <c r="C13" s="371"/>
      <c r="D13" s="372">
        <v>1</v>
      </c>
      <c r="E13" s="369" t="s">
        <v>111</v>
      </c>
      <c r="F13" s="393"/>
      <c r="G13" s="882"/>
      <c r="H13" s="883">
        <v>0</v>
      </c>
      <c r="I13" s="884"/>
      <c r="J13" s="1195">
        <v>500</v>
      </c>
      <c r="K13" s="885">
        <v>500</v>
      </c>
      <c r="L13" s="885">
        <v>500</v>
      </c>
    </row>
    <row r="14" spans="1:12" ht="15.75" x14ac:dyDescent="0.25">
      <c r="A14" s="94">
        <v>7</v>
      </c>
      <c r="B14" s="370"/>
      <c r="C14" s="371"/>
      <c r="D14" s="372">
        <v>2</v>
      </c>
      <c r="E14" s="373" t="s">
        <v>250</v>
      </c>
      <c r="F14" s="393"/>
      <c r="G14" s="882"/>
      <c r="H14" s="883">
        <v>0</v>
      </c>
      <c r="I14" s="884"/>
      <c r="J14" s="1195">
        <v>500</v>
      </c>
      <c r="K14" s="876">
        <v>500</v>
      </c>
      <c r="L14" s="876">
        <v>500</v>
      </c>
    </row>
    <row r="15" spans="1:12" ht="16.5" thickBot="1" x14ac:dyDescent="0.3">
      <c r="A15" s="103">
        <v>8</v>
      </c>
      <c r="B15" s="374"/>
      <c r="C15" s="375"/>
      <c r="D15" s="376">
        <v>3</v>
      </c>
      <c r="E15" s="377" t="s">
        <v>249</v>
      </c>
      <c r="F15" s="886"/>
      <c r="G15" s="538"/>
      <c r="H15" s="539">
        <v>0</v>
      </c>
      <c r="I15" s="887"/>
      <c r="J15" s="1196">
        <v>500</v>
      </c>
      <c r="K15" s="888">
        <v>500</v>
      </c>
      <c r="L15" s="888">
        <v>500</v>
      </c>
    </row>
    <row r="19" spans="12:12" x14ac:dyDescent="0.2">
      <c r="L19" s="16">
        <v>0</v>
      </c>
    </row>
  </sheetData>
  <mergeCells count="9">
    <mergeCell ref="A1:L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115" zoomScaleNormal="115" workbookViewId="0">
      <selection activeCell="A17" sqref="A17"/>
    </sheetView>
  </sheetViews>
  <sheetFormatPr defaultRowHeight="12.75" x14ac:dyDescent="0.2"/>
  <cols>
    <col min="1" max="1" width="3.140625" style="1" customWidth="1"/>
    <col min="2" max="2" width="3.42578125" style="87" customWidth="1"/>
    <col min="3" max="3" width="7.28515625" style="16" customWidth="1"/>
    <col min="4" max="4" width="2.28515625" style="16" customWidth="1"/>
    <col min="5" max="5" width="32.71093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3" width="13.28515625" style="131" customWidth="1"/>
    <col min="14" max="16384" width="9.140625" style="16"/>
  </cols>
  <sheetData>
    <row r="1" spans="1:13" ht="23.25" x14ac:dyDescent="0.35">
      <c r="A1" s="1469" t="s">
        <v>252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</row>
    <row r="2" spans="1:13" ht="15.75" thickBot="1" x14ac:dyDescent="0.25">
      <c r="A2" s="99"/>
      <c r="B2" s="99"/>
      <c r="C2" s="19"/>
      <c r="D2" s="19"/>
      <c r="E2" s="19"/>
      <c r="F2" s="19"/>
      <c r="G2" s="19"/>
      <c r="H2" s="19"/>
      <c r="I2" s="19"/>
      <c r="J2" s="19"/>
      <c r="K2" s="19"/>
      <c r="L2" s="104"/>
      <c r="M2" s="104"/>
    </row>
    <row r="3" spans="1:13" ht="23.25" customHeight="1" thickBot="1" x14ac:dyDescent="0.3">
      <c r="A3" s="1475" t="s">
        <v>375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7"/>
      <c r="L3" s="1472" t="s">
        <v>396</v>
      </c>
      <c r="M3" s="1472" t="s">
        <v>435</v>
      </c>
    </row>
    <row r="4" spans="1:13" ht="18.75" customHeight="1" x14ac:dyDescent="0.25">
      <c r="A4" s="89"/>
      <c r="B4" s="378"/>
      <c r="C4" s="1246"/>
      <c r="D4" s="1247"/>
      <c r="E4" s="379"/>
      <c r="F4" s="1462" t="s">
        <v>132</v>
      </c>
      <c r="G4" s="1463"/>
      <c r="H4" s="1463"/>
      <c r="I4" s="1463"/>
      <c r="J4" s="1463"/>
      <c r="K4" s="1464"/>
      <c r="L4" s="1473"/>
      <c r="M4" s="1473"/>
    </row>
    <row r="5" spans="1:13" ht="15" x14ac:dyDescent="0.2">
      <c r="A5" s="90"/>
      <c r="B5" s="380" t="s">
        <v>95</v>
      </c>
      <c r="C5" s="1244" t="s">
        <v>17</v>
      </c>
      <c r="D5" s="382"/>
      <c r="E5" s="383"/>
      <c r="F5" s="1481" t="s">
        <v>18</v>
      </c>
      <c r="G5" s="1482"/>
      <c r="H5" s="1482"/>
      <c r="I5" s="1482"/>
      <c r="J5" s="1482"/>
      <c r="K5" s="1483"/>
      <c r="L5" s="1473"/>
      <c r="M5" s="1473"/>
    </row>
    <row r="6" spans="1:13" ht="15" x14ac:dyDescent="0.2">
      <c r="A6" s="91"/>
      <c r="B6" s="384" t="s">
        <v>96</v>
      </c>
      <c r="C6" s="385" t="s">
        <v>94</v>
      </c>
      <c r="D6" s="195"/>
      <c r="E6" s="196" t="s">
        <v>11</v>
      </c>
      <c r="F6" s="1478">
        <v>610</v>
      </c>
      <c r="G6" s="1480">
        <v>620</v>
      </c>
      <c r="H6" s="1480">
        <v>630</v>
      </c>
      <c r="I6" s="1480">
        <v>640</v>
      </c>
      <c r="J6" s="1419">
        <v>650</v>
      </c>
      <c r="K6" s="1470" t="s">
        <v>9</v>
      </c>
      <c r="L6" s="1473"/>
      <c r="M6" s="1473"/>
    </row>
    <row r="7" spans="1:13" ht="15.75" thickBot="1" x14ac:dyDescent="0.25">
      <c r="A7" s="92"/>
      <c r="B7" s="386"/>
      <c r="C7" s="1245"/>
      <c r="D7" s="199"/>
      <c r="E7" s="200"/>
      <c r="F7" s="1479"/>
      <c r="G7" s="1426"/>
      <c r="H7" s="1426"/>
      <c r="I7" s="1426"/>
      <c r="J7" s="1420"/>
      <c r="K7" s="1471"/>
      <c r="L7" s="1474"/>
      <c r="M7" s="1474"/>
    </row>
    <row r="8" spans="1:13" ht="17.25" thickTop="1" thickBot="1" x14ac:dyDescent="0.3">
      <c r="A8" s="93">
        <v>1</v>
      </c>
      <c r="B8" s="388" t="s">
        <v>251</v>
      </c>
      <c r="C8" s="389"/>
      <c r="D8" s="390"/>
      <c r="E8" s="399"/>
      <c r="F8" s="988">
        <f t="shared" ref="F8:M8" si="0">SUM(F10:F15)</f>
        <v>550</v>
      </c>
      <c r="G8" s="989">
        <f t="shared" si="0"/>
        <v>0</v>
      </c>
      <c r="H8" s="989">
        <f t="shared" si="0"/>
        <v>25200</v>
      </c>
      <c r="I8" s="989">
        <f t="shared" si="0"/>
        <v>0</v>
      </c>
      <c r="J8" s="989">
        <f t="shared" si="0"/>
        <v>0</v>
      </c>
      <c r="K8" s="990">
        <f t="shared" si="0"/>
        <v>25750</v>
      </c>
      <c r="L8" s="991">
        <f t="shared" si="0"/>
        <v>23550</v>
      </c>
      <c r="M8" s="1254">
        <f t="shared" si="0"/>
        <v>23050</v>
      </c>
    </row>
    <row r="9" spans="1:13" ht="16.5" thickTop="1" x14ac:dyDescent="0.25">
      <c r="A9" s="94">
        <v>2</v>
      </c>
      <c r="B9" s="364"/>
      <c r="C9" s="365" t="s">
        <v>253</v>
      </c>
      <c r="D9" s="203" t="s">
        <v>6</v>
      </c>
      <c r="E9" s="366"/>
      <c r="F9" s="992">
        <f t="shared" ref="F9:M9" si="1">SUM(F10:F15)</f>
        <v>550</v>
      </c>
      <c r="G9" s="993">
        <f t="shared" si="1"/>
        <v>0</v>
      </c>
      <c r="H9" s="993">
        <f t="shared" si="1"/>
        <v>25200</v>
      </c>
      <c r="I9" s="993">
        <f t="shared" si="1"/>
        <v>0</v>
      </c>
      <c r="J9" s="993">
        <f t="shared" si="1"/>
        <v>0</v>
      </c>
      <c r="K9" s="994">
        <f t="shared" si="1"/>
        <v>25750</v>
      </c>
      <c r="L9" s="995">
        <f t="shared" si="1"/>
        <v>23550</v>
      </c>
      <c r="M9" s="1255">
        <f t="shared" si="1"/>
        <v>23050</v>
      </c>
    </row>
    <row r="10" spans="1:13" ht="15.75" x14ac:dyDescent="0.25">
      <c r="A10" s="94">
        <v>3</v>
      </c>
      <c r="B10" s="391"/>
      <c r="C10" s="392"/>
      <c r="D10" s="207" t="s">
        <v>12</v>
      </c>
      <c r="E10" s="369" t="s">
        <v>64</v>
      </c>
      <c r="F10" s="948"/>
      <c r="G10" s="808"/>
      <c r="H10" s="808">
        <v>15000</v>
      </c>
      <c r="I10" s="808"/>
      <c r="J10" s="808"/>
      <c r="K10" s="931">
        <f t="shared" ref="K10:K13" si="2">SUM(F10:J10)</f>
        <v>15000</v>
      </c>
      <c r="L10" s="997">
        <v>15000</v>
      </c>
      <c r="M10" s="997">
        <v>15000</v>
      </c>
    </row>
    <row r="11" spans="1:13" ht="15.75" x14ac:dyDescent="0.25">
      <c r="A11" s="94">
        <v>4</v>
      </c>
      <c r="B11" s="391"/>
      <c r="C11" s="391"/>
      <c r="D11" s="391" t="s">
        <v>13</v>
      </c>
      <c r="E11" s="1250" t="s">
        <v>112</v>
      </c>
      <c r="F11" s="998"/>
      <c r="G11" s="999"/>
      <c r="H11" s="1000">
        <v>6000</v>
      </c>
      <c r="I11" s="999"/>
      <c r="J11" s="999"/>
      <c r="K11" s="1005">
        <f t="shared" si="2"/>
        <v>6000</v>
      </c>
      <c r="L11" s="1001">
        <v>5000</v>
      </c>
      <c r="M11" s="1001">
        <v>5000</v>
      </c>
    </row>
    <row r="12" spans="1:13" ht="15.75" x14ac:dyDescent="0.25">
      <c r="A12" s="105">
        <v>5</v>
      </c>
      <c r="B12" s="391"/>
      <c r="C12" s="391"/>
      <c r="D12" s="391" t="s">
        <v>14</v>
      </c>
      <c r="E12" s="1250" t="s">
        <v>254</v>
      </c>
      <c r="F12" s="998"/>
      <c r="G12" s="999"/>
      <c r="H12" s="1000">
        <v>500</v>
      </c>
      <c r="I12" s="999"/>
      <c r="J12" s="999"/>
      <c r="K12" s="1005">
        <f t="shared" si="2"/>
        <v>500</v>
      </c>
      <c r="L12" s="809">
        <v>500</v>
      </c>
      <c r="M12" s="810">
        <v>500</v>
      </c>
    </row>
    <row r="13" spans="1:13" ht="15.75" x14ac:dyDescent="0.25">
      <c r="A13" s="105">
        <v>6</v>
      </c>
      <c r="B13" s="391"/>
      <c r="C13" s="395"/>
      <c r="D13" s="395">
        <v>4</v>
      </c>
      <c r="E13" s="1251" t="s">
        <v>415</v>
      </c>
      <c r="F13" s="1002"/>
      <c r="G13" s="1003"/>
      <c r="H13" s="957">
        <v>1000</v>
      </c>
      <c r="I13" s="1003"/>
      <c r="J13" s="1003"/>
      <c r="K13" s="940">
        <f t="shared" si="2"/>
        <v>1000</v>
      </c>
      <c r="L13" s="827">
        <v>800</v>
      </c>
      <c r="M13" s="827">
        <v>800</v>
      </c>
    </row>
    <row r="14" spans="1:13" ht="15.75" x14ac:dyDescent="0.25">
      <c r="A14" s="94">
        <v>7</v>
      </c>
      <c r="B14" s="391"/>
      <c r="C14" s="1248"/>
      <c r="D14" s="1248">
        <v>5</v>
      </c>
      <c r="E14" s="1252" t="s">
        <v>255</v>
      </c>
      <c r="F14" s="948">
        <v>550</v>
      </c>
      <c r="G14" s="808"/>
      <c r="H14" s="808">
        <v>700</v>
      </c>
      <c r="I14" s="808"/>
      <c r="J14" s="808"/>
      <c r="K14" s="1005">
        <f t="shared" ref="K14" si="3">SUM(F14:J14)</f>
        <v>1250</v>
      </c>
      <c r="L14" s="1256">
        <v>1250</v>
      </c>
      <c r="M14" s="1257">
        <v>1250</v>
      </c>
    </row>
    <row r="15" spans="1:13" ht="16.5" thickBot="1" x14ac:dyDescent="0.3">
      <c r="A15" s="103">
        <v>8</v>
      </c>
      <c r="B15" s="396"/>
      <c r="C15" s="448"/>
      <c r="D15" s="405" t="s">
        <v>99</v>
      </c>
      <c r="E15" s="1253" t="s">
        <v>450</v>
      </c>
      <c r="F15" s="1004"/>
      <c r="G15" s="821"/>
      <c r="H15" s="821">
        <v>2000</v>
      </c>
      <c r="I15" s="821"/>
      <c r="J15" s="821"/>
      <c r="K15" s="1006">
        <f>SUM(F15:H15)</f>
        <v>2000</v>
      </c>
      <c r="L15" s="1258">
        <v>1000</v>
      </c>
      <c r="M15" s="1259">
        <v>500</v>
      </c>
    </row>
  </sheetData>
  <mergeCells count="12">
    <mergeCell ref="A1:M1"/>
    <mergeCell ref="J6:J7"/>
    <mergeCell ref="K6:K7"/>
    <mergeCell ref="L3:L7"/>
    <mergeCell ref="M3:M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3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15</vt:i4>
      </vt:variant>
    </vt:vector>
  </HeadingPairs>
  <TitlesOfParts>
    <vt:vector size="35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Admin</cp:lastModifiedBy>
  <cp:lastPrinted>2015-11-16T10:38:45Z</cp:lastPrinted>
  <dcterms:created xsi:type="dcterms:W3CDTF">2006-06-21T07:20:26Z</dcterms:created>
  <dcterms:modified xsi:type="dcterms:W3CDTF">2016-11-30T14:23:32Z</dcterms:modified>
</cp:coreProperties>
</file>