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67114\Documents\"/>
    </mc:Choice>
  </mc:AlternateContent>
  <bookViews>
    <workbookView xWindow="0" yWindow="0" windowWidth="28800" windowHeight="13725" tabRatio="945" activeTab="4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KV" sheetId="88" r:id="rId17"/>
    <sheet name="VFO " sheetId="90" r:id="rId18"/>
    <sheet name="Výdavky SUM" sheetId="91" r:id="rId19"/>
    <sheet name="SUM " sheetId="89" r:id="rId20"/>
    <sheet name="Podnikateľská činnosť" sheetId="92" r:id="rId21"/>
    <sheet name="Podnikateľská činnosť 2" sheetId="93" r:id="rId22"/>
    <sheet name="Rekapitulácia" sheetId="95" r:id="rId23"/>
  </sheets>
  <definedNames>
    <definedName name="_xlnm.Print_Area" localSheetId="0">'BP '!$A$1:$I$74</definedName>
    <definedName name="_xlnm.Print_Area" localSheetId="16">KV!$A$1:$J$13</definedName>
    <definedName name="_xlnm.Print_Area" localSheetId="4">'P1'!$A$1:$L$35</definedName>
    <definedName name="_xlnm.Print_Area" localSheetId="13">'P10'!$A$1:$J$27</definedName>
    <definedName name="_xlnm.Print_Area" localSheetId="14">'P11'!$A$1:$K$22</definedName>
    <definedName name="_xlnm.Print_Area" localSheetId="15">'P12'!$A$1:$L$19</definedName>
    <definedName name="_xlnm.Print_Area" localSheetId="5">'P2'!$A$1:$K$35</definedName>
    <definedName name="_xlnm.Print_Area" localSheetId="6">'P3'!$A$1:$L$28</definedName>
    <definedName name="_xlnm.Print_Area" localSheetId="7">'P4'!$A$1:$K$17</definedName>
    <definedName name="_xlnm.Print_Area" localSheetId="8">'P5'!$A$1:$L$15</definedName>
    <definedName name="_xlnm.Print_Area" localSheetId="9">'P6'!$A$1:$Q$13</definedName>
    <definedName name="_xlnm.Print_Area" localSheetId="10">'P7'!$A$1:$L$60</definedName>
    <definedName name="_xlnm.Print_Area" localSheetId="11">'P8'!$A$1:$L$20</definedName>
    <definedName name="_xlnm.Print_Area" localSheetId="12">'P9'!$A$1:$K$9</definedName>
    <definedName name="_xlnm.Print_Area" localSheetId="19">'SUM '!$A$1:$C$58</definedName>
  </definedNames>
  <calcPr calcId="152511"/>
</workbook>
</file>

<file path=xl/calcChain.xml><?xml version="1.0" encoding="utf-8"?>
<calcChain xmlns="http://schemas.openxmlformats.org/spreadsheetml/2006/main">
  <c r="C22" i="95" l="1"/>
  <c r="L10" i="42"/>
  <c r="D15" i="89" l="1"/>
  <c r="D14" i="89"/>
  <c r="C14" i="89"/>
  <c r="D8" i="89"/>
  <c r="C8" i="89"/>
  <c r="D10" i="89"/>
  <c r="D9" i="89"/>
  <c r="H8" i="91"/>
  <c r="H11" i="90"/>
  <c r="J17" i="88"/>
  <c r="L29" i="42" l="1"/>
  <c r="I29" i="23"/>
  <c r="L21" i="4" l="1"/>
  <c r="K48" i="45" l="1"/>
  <c r="K47" i="45"/>
  <c r="K12" i="13" l="1"/>
  <c r="K9" i="13"/>
  <c r="K13" i="9" l="1"/>
  <c r="H9" i="85" l="1"/>
  <c r="G9" i="85"/>
  <c r="H8" i="85"/>
  <c r="G8" i="85"/>
  <c r="H8" i="76"/>
  <c r="H7" i="76"/>
  <c r="H11" i="76"/>
  <c r="I70" i="74" l="1"/>
  <c r="I50" i="74"/>
  <c r="I55" i="74"/>
  <c r="I24" i="74"/>
  <c r="I15" i="74"/>
  <c r="K55" i="74" l="1"/>
  <c r="M68" i="74"/>
  <c r="I9" i="74"/>
  <c r="H53" i="74" l="1"/>
  <c r="H30" i="74"/>
  <c r="H29" i="42"/>
  <c r="J9" i="5"/>
  <c r="L10" i="8" l="1"/>
  <c r="K20" i="8"/>
  <c r="L9" i="8" l="1"/>
  <c r="L8" i="8"/>
  <c r="I52" i="74"/>
  <c r="L17" i="42" l="1"/>
  <c r="F17" i="88" l="1"/>
  <c r="G17" i="88"/>
  <c r="E12" i="88"/>
  <c r="G11" i="90" l="1"/>
  <c r="I20" i="42"/>
  <c r="H15" i="74"/>
  <c r="H17" i="42" l="1"/>
  <c r="K9" i="24" l="1"/>
  <c r="J9" i="24"/>
  <c r="K8" i="24"/>
  <c r="J8" i="24"/>
  <c r="H9" i="24"/>
  <c r="H8" i="24"/>
  <c r="J54" i="45" l="1"/>
  <c r="E8" i="5" l="1"/>
  <c r="K20" i="4"/>
  <c r="G10" i="8"/>
  <c r="G9" i="8" s="1"/>
  <c r="I10" i="8"/>
  <c r="J10" i="8"/>
  <c r="C50" i="89" l="1"/>
  <c r="K8" i="5" l="1"/>
  <c r="I34" i="74"/>
  <c r="I72" i="74"/>
  <c r="F12" i="88"/>
  <c r="F9" i="88" s="1"/>
  <c r="G12" i="88"/>
  <c r="G9" i="88" s="1"/>
  <c r="H12" i="88"/>
  <c r="H9" i="88" s="1"/>
  <c r="J12" i="88"/>
  <c r="J9" i="88" s="1"/>
  <c r="H17" i="88"/>
  <c r="J17" i="42"/>
  <c r="J9" i="42" s="1"/>
  <c r="J8" i="42" s="1"/>
  <c r="L9" i="42"/>
  <c r="K19" i="42"/>
  <c r="K22" i="42"/>
  <c r="K32" i="42"/>
  <c r="H10" i="42"/>
  <c r="G9" i="21"/>
  <c r="H9" i="21"/>
  <c r="I9" i="21"/>
  <c r="J9" i="21"/>
  <c r="K9" i="21"/>
  <c r="G13" i="21"/>
  <c r="H13" i="21"/>
  <c r="I13" i="21"/>
  <c r="G16" i="21"/>
  <c r="H16" i="21"/>
  <c r="I16" i="21"/>
  <c r="K16" i="21"/>
  <c r="F16" i="21"/>
  <c r="F13" i="21"/>
  <c r="F9" i="21"/>
  <c r="I11" i="74" l="1"/>
  <c r="I7" i="74" s="1"/>
  <c r="I30" i="74"/>
  <c r="I53" i="74"/>
  <c r="K10" i="42"/>
  <c r="G8" i="21"/>
  <c r="G8" i="88"/>
  <c r="C38" i="89" s="1"/>
  <c r="I8" i="21"/>
  <c r="H8" i="21"/>
  <c r="F8" i="88"/>
  <c r="J8" i="88"/>
  <c r="I12" i="88"/>
  <c r="I9" i="88" s="1"/>
  <c r="F8" i="21"/>
  <c r="F9" i="23"/>
  <c r="G9" i="23"/>
  <c r="G8" i="23" s="1"/>
  <c r="H9" i="23"/>
  <c r="J9" i="23"/>
  <c r="J8" i="23" s="1"/>
  <c r="I11" i="23"/>
  <c r="F13" i="23"/>
  <c r="F12" i="23" s="1"/>
  <c r="G13" i="23"/>
  <c r="G12" i="23" s="1"/>
  <c r="H13" i="23"/>
  <c r="H12" i="23" s="1"/>
  <c r="J13" i="23"/>
  <c r="J12" i="23" s="1"/>
  <c r="I14" i="23"/>
  <c r="I15" i="23"/>
  <c r="F16" i="23"/>
  <c r="G16" i="23"/>
  <c r="H16" i="23"/>
  <c r="I16" i="23"/>
  <c r="J16" i="23"/>
  <c r="I17" i="23"/>
  <c r="F23" i="23"/>
  <c r="G23" i="23"/>
  <c r="H23" i="23"/>
  <c r="J23" i="23"/>
  <c r="I24" i="23"/>
  <c r="I25" i="23"/>
  <c r="I26" i="23"/>
  <c r="I27" i="23"/>
  <c r="I28" i="23"/>
  <c r="I30" i="23"/>
  <c r="F32" i="23"/>
  <c r="G32" i="23"/>
  <c r="H32" i="23"/>
  <c r="J32" i="23"/>
  <c r="I33" i="23"/>
  <c r="I37" i="23"/>
  <c r="K16" i="45"/>
  <c r="K39" i="45"/>
  <c r="K45" i="45"/>
  <c r="K46" i="45"/>
  <c r="K57" i="45"/>
  <c r="I13" i="23" l="1"/>
  <c r="I12" i="23" s="1"/>
  <c r="I23" i="23"/>
  <c r="G38" i="23"/>
  <c r="J38" i="23"/>
  <c r="I9" i="23"/>
  <c r="I8" i="23" s="1"/>
  <c r="C30" i="89" s="1"/>
  <c r="H38" i="23"/>
  <c r="F38" i="23"/>
  <c r="I32" i="23"/>
  <c r="K10" i="44"/>
  <c r="H9" i="44"/>
  <c r="G9" i="12"/>
  <c r="H9" i="12"/>
  <c r="I9" i="12"/>
  <c r="J9" i="12"/>
  <c r="L9" i="12"/>
  <c r="F9" i="12"/>
  <c r="K11" i="13"/>
  <c r="K8" i="13" s="1"/>
  <c r="I38" i="23" l="1"/>
  <c r="K13" i="8"/>
  <c r="K15" i="8"/>
  <c r="K16" i="8"/>
  <c r="K17" i="8"/>
  <c r="K18" i="8"/>
  <c r="K19" i="8"/>
  <c r="K22" i="8"/>
  <c r="K25" i="8"/>
  <c r="K11" i="8"/>
  <c r="K10" i="8" s="1"/>
  <c r="E17" i="88"/>
  <c r="I17" i="88" s="1"/>
  <c r="K9" i="9" l="1"/>
  <c r="H16" i="9"/>
  <c r="I16" i="9"/>
  <c r="K15" i="9"/>
  <c r="E16" i="9"/>
  <c r="F16" i="9"/>
  <c r="G15" i="9"/>
  <c r="J12" i="5"/>
  <c r="J13" i="5"/>
  <c r="J14" i="5"/>
  <c r="J15" i="5"/>
  <c r="J16" i="5"/>
  <c r="J17" i="5"/>
  <c r="J25" i="5"/>
  <c r="J26" i="5"/>
  <c r="J29" i="5"/>
  <c r="J30" i="5"/>
  <c r="J31" i="5"/>
  <c r="J33" i="5"/>
  <c r="I8" i="5"/>
  <c r="H8" i="5"/>
  <c r="G8" i="76"/>
  <c r="G10" i="87"/>
  <c r="F10" i="87"/>
  <c r="F8" i="87" s="1"/>
  <c r="C34" i="89" s="1"/>
  <c r="H55" i="74"/>
  <c r="H9" i="74" l="1"/>
  <c r="E9" i="88"/>
  <c r="E8" i="88" s="1"/>
  <c r="C37" i="89" s="1"/>
  <c r="I9" i="24"/>
  <c r="G9" i="24"/>
  <c r="F9" i="24"/>
  <c r="I8" i="24"/>
  <c r="G8" i="24"/>
  <c r="F8" i="24"/>
  <c r="K21" i="4"/>
  <c r="J21" i="4"/>
  <c r="I21" i="4"/>
  <c r="H21" i="4"/>
  <c r="G21" i="4"/>
  <c r="F21" i="4"/>
  <c r="L8" i="12"/>
  <c r="J15" i="21" l="1"/>
  <c r="I8" i="42"/>
  <c r="I12" i="13"/>
  <c r="I11" i="13" s="1"/>
  <c r="H12" i="13"/>
  <c r="H11" i="13" s="1"/>
  <c r="H8" i="13" s="1"/>
  <c r="K20" i="42" l="1"/>
  <c r="Q8" i="44"/>
  <c r="J36" i="45"/>
  <c r="J35" i="45"/>
  <c r="H9" i="91"/>
  <c r="F17" i="42"/>
  <c r="G8" i="5"/>
  <c r="F8" i="5"/>
  <c r="J22" i="21"/>
  <c r="J20" i="21"/>
  <c r="C29" i="89"/>
  <c r="L9" i="4"/>
  <c r="H9" i="4"/>
  <c r="K13" i="4"/>
  <c r="I57" i="45"/>
  <c r="J57" i="45"/>
  <c r="H57" i="45"/>
  <c r="G57" i="45"/>
  <c r="F57" i="45"/>
  <c r="J37" i="45"/>
  <c r="J33" i="45"/>
  <c r="J20" i="45"/>
  <c r="J18" i="45"/>
  <c r="Q9" i="44"/>
  <c r="J8" i="12"/>
  <c r="I8" i="12"/>
  <c r="H8" i="12"/>
  <c r="G8" i="12"/>
  <c r="F8" i="12"/>
  <c r="K23" i="9"/>
  <c r="I23" i="9"/>
  <c r="H23" i="9"/>
  <c r="G23" i="9"/>
  <c r="F23" i="9"/>
  <c r="E23" i="9"/>
  <c r="K32" i="9"/>
  <c r="I32" i="9"/>
  <c r="H32" i="9"/>
  <c r="G32" i="9"/>
  <c r="F32" i="9"/>
  <c r="E32" i="9"/>
  <c r="K26" i="9"/>
  <c r="I26" i="9"/>
  <c r="H26" i="9"/>
  <c r="G26" i="9"/>
  <c r="F26" i="9"/>
  <c r="E26" i="9"/>
  <c r="I10" i="9"/>
  <c r="H10" i="9"/>
  <c r="G9" i="9"/>
  <c r="F10" i="9"/>
  <c r="E10" i="9"/>
  <c r="I13" i="9"/>
  <c r="H13" i="9"/>
  <c r="G13" i="9"/>
  <c r="F13" i="9"/>
  <c r="E13" i="9"/>
  <c r="G8" i="87"/>
  <c r="G15" i="87" s="1"/>
  <c r="H11" i="74"/>
  <c r="H24" i="74"/>
  <c r="F11" i="88"/>
  <c r="G11" i="88"/>
  <c r="G10" i="88" s="1"/>
  <c r="H10" i="88"/>
  <c r="H8" i="88" s="1"/>
  <c r="C39" i="89" s="1"/>
  <c r="F15" i="87"/>
  <c r="C9" i="89" s="1"/>
  <c r="G7" i="76"/>
  <c r="G11" i="76" s="1"/>
  <c r="J50" i="45"/>
  <c r="J51" i="45"/>
  <c r="J52" i="45"/>
  <c r="J53" i="45"/>
  <c r="J55" i="45"/>
  <c r="J56" i="45"/>
  <c r="L24" i="8"/>
  <c r="L23" i="8" s="1"/>
  <c r="J14" i="9"/>
  <c r="J17" i="9"/>
  <c r="J15" i="9" s="1"/>
  <c r="F24" i="8"/>
  <c r="H24" i="8"/>
  <c r="H23" i="8" s="1"/>
  <c r="L18" i="4"/>
  <c r="L17" i="4" s="1"/>
  <c r="G23" i="45"/>
  <c r="G22" i="45" s="1"/>
  <c r="H23" i="45"/>
  <c r="H22" i="45" s="1"/>
  <c r="I23" i="45"/>
  <c r="I22" i="45" s="1"/>
  <c r="J14" i="21"/>
  <c r="J13" i="21" s="1"/>
  <c r="J18" i="21"/>
  <c r="J49" i="45"/>
  <c r="J26" i="45"/>
  <c r="J28" i="45"/>
  <c r="J29" i="45"/>
  <c r="J30" i="45"/>
  <c r="J31" i="45"/>
  <c r="J32" i="45"/>
  <c r="J38" i="45"/>
  <c r="K12" i="12"/>
  <c r="K13" i="12"/>
  <c r="K15" i="12"/>
  <c r="L14" i="8"/>
  <c r="H70" i="74"/>
  <c r="H50" i="74"/>
  <c r="J8" i="5"/>
  <c r="G17" i="42"/>
  <c r="H9" i="42"/>
  <c r="I17" i="42"/>
  <c r="I9" i="42" s="1"/>
  <c r="J9" i="9"/>
  <c r="F23" i="8"/>
  <c r="G23" i="8"/>
  <c r="I23" i="8"/>
  <c r="J23" i="8"/>
  <c r="F14" i="8"/>
  <c r="F9" i="8" s="1"/>
  <c r="G14" i="8"/>
  <c r="G8" i="8" s="1"/>
  <c r="H14" i="8"/>
  <c r="H9" i="8" s="1"/>
  <c r="I14" i="8"/>
  <c r="J14" i="8"/>
  <c r="G24" i="8"/>
  <c r="I24" i="8"/>
  <c r="J24" i="8"/>
  <c r="G9" i="13"/>
  <c r="G8" i="13" s="1"/>
  <c r="I9" i="13"/>
  <c r="I8" i="13" s="1"/>
  <c r="J10" i="13"/>
  <c r="F12" i="13"/>
  <c r="F11" i="13" s="1"/>
  <c r="F8" i="13" s="1"/>
  <c r="G12" i="13"/>
  <c r="G11" i="13" s="1"/>
  <c r="K10" i="12"/>
  <c r="K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2" i="45"/>
  <c r="J13" i="45"/>
  <c r="J14" i="45"/>
  <c r="J15" i="45"/>
  <c r="J21" i="45"/>
  <c r="F23" i="45"/>
  <c r="F22" i="45" s="1"/>
  <c r="F41" i="45"/>
  <c r="F40" i="45" s="1"/>
  <c r="G41" i="45"/>
  <c r="G40" i="45" s="1"/>
  <c r="H41" i="45"/>
  <c r="H40" i="45" s="1"/>
  <c r="I41" i="45"/>
  <c r="I40" i="45" s="1"/>
  <c r="J42" i="45"/>
  <c r="J43" i="45"/>
  <c r="J44" i="45"/>
  <c r="F48" i="45"/>
  <c r="F47" i="45" s="1"/>
  <c r="G48" i="45"/>
  <c r="G47" i="45" s="1"/>
  <c r="H48" i="45"/>
  <c r="H47" i="45" s="1"/>
  <c r="I48" i="45"/>
  <c r="I47" i="45" s="1"/>
  <c r="G9" i="4"/>
  <c r="I9" i="4"/>
  <c r="J9" i="4"/>
  <c r="K10" i="4"/>
  <c r="K11" i="4"/>
  <c r="K12" i="4"/>
  <c r="F18" i="4"/>
  <c r="G18" i="4"/>
  <c r="G17" i="4" s="1"/>
  <c r="H18" i="4"/>
  <c r="H17" i="4" s="1"/>
  <c r="I18" i="4"/>
  <c r="I17" i="4" s="1"/>
  <c r="J18" i="4"/>
  <c r="J17" i="4" s="1"/>
  <c r="K19" i="4"/>
  <c r="J17" i="21"/>
  <c r="F8" i="42"/>
  <c r="H8" i="42" l="1"/>
  <c r="K8" i="42" s="1"/>
  <c r="C10" i="89"/>
  <c r="F8" i="45"/>
  <c r="C21" i="89"/>
  <c r="H74" i="74"/>
  <c r="H8" i="4"/>
  <c r="J16" i="21"/>
  <c r="J8" i="21" s="1"/>
  <c r="C31" i="89" s="1"/>
  <c r="G9" i="91"/>
  <c r="C15" i="89"/>
  <c r="C52" i="89"/>
  <c r="C51" i="89" s="1"/>
  <c r="F17" i="4"/>
  <c r="F8" i="4" s="1"/>
  <c r="K18" i="4"/>
  <c r="K9" i="8"/>
  <c r="C49" i="89"/>
  <c r="C48" i="89" s="1"/>
  <c r="K29" i="45"/>
  <c r="K52" i="45"/>
  <c r="K12" i="45"/>
  <c r="K56" i="45"/>
  <c r="K41" i="45"/>
  <c r="K40" i="45" s="1"/>
  <c r="J10" i="45"/>
  <c r="J9" i="45" s="1"/>
  <c r="K27" i="45"/>
  <c r="K50" i="45"/>
  <c r="K14" i="45"/>
  <c r="I8" i="44"/>
  <c r="K9" i="44"/>
  <c r="K9" i="12"/>
  <c r="H7" i="74"/>
  <c r="K17" i="42"/>
  <c r="K9" i="42" s="1"/>
  <c r="J9" i="13"/>
  <c r="K14" i="8"/>
  <c r="K23" i="8"/>
  <c r="K24" i="8"/>
  <c r="G8" i="9"/>
  <c r="H8" i="8"/>
  <c r="K13" i="21"/>
  <c r="K8" i="21" s="1"/>
  <c r="H22" i="74"/>
  <c r="J8" i="4"/>
  <c r="F10" i="88"/>
  <c r="I10" i="88" s="1"/>
  <c r="I11" i="88"/>
  <c r="K9" i="4"/>
  <c r="I8" i="4"/>
  <c r="H8" i="45"/>
  <c r="G8" i="45"/>
  <c r="I8" i="45"/>
  <c r="L8" i="4"/>
  <c r="J11" i="13"/>
  <c r="G8" i="4"/>
  <c r="J47" i="45"/>
  <c r="H8" i="9"/>
  <c r="J41" i="45"/>
  <c r="J9" i="8"/>
  <c r="J8" i="8" s="1"/>
  <c r="F8" i="9"/>
  <c r="E8" i="9"/>
  <c r="J48" i="45"/>
  <c r="G8" i="42"/>
  <c r="J22" i="45"/>
  <c r="J23" i="45"/>
  <c r="J40" i="45"/>
  <c r="F8" i="44"/>
  <c r="K8" i="12"/>
  <c r="C25" i="89" s="1"/>
  <c r="I9" i="8"/>
  <c r="I8" i="8" s="1"/>
  <c r="J26" i="9"/>
  <c r="J13" i="9"/>
  <c r="J23" i="9"/>
  <c r="J32" i="9"/>
  <c r="I8" i="9"/>
  <c r="C47" i="89" l="1"/>
  <c r="C11" i="89"/>
  <c r="G7" i="85"/>
  <c r="K23" i="45"/>
  <c r="K22" i="45" s="1"/>
  <c r="K10" i="45"/>
  <c r="I22" i="74"/>
  <c r="I74" i="74" s="1"/>
  <c r="K17" i="4"/>
  <c r="K8" i="4" s="1"/>
  <c r="J8" i="13"/>
  <c r="C24" i="89" s="1"/>
  <c r="G8" i="91"/>
  <c r="C35" i="89"/>
  <c r="C43" i="89" s="1"/>
  <c r="J8" i="45"/>
  <c r="C27" i="89" s="1"/>
  <c r="C32" i="89"/>
  <c r="J8" i="9"/>
  <c r="K8" i="8"/>
  <c r="K8" i="45" l="1"/>
  <c r="C44" i="89"/>
  <c r="C22" i="89"/>
  <c r="K9" i="45"/>
  <c r="C23" i="89"/>
  <c r="K8" i="9"/>
  <c r="G10" i="85" l="1"/>
  <c r="K8" i="44" l="1"/>
  <c r="C26" i="89" l="1"/>
  <c r="D23" i="89" s="1"/>
  <c r="G7" i="91"/>
  <c r="C13" i="89" l="1"/>
  <c r="C16" i="89" s="1"/>
  <c r="C18" i="89" s="1"/>
  <c r="G10" i="91"/>
  <c r="C45" i="89" l="1"/>
  <c r="C46" i="89" s="1"/>
  <c r="C53" i="89" s="1"/>
  <c r="C33" i="89"/>
  <c r="H7" i="85"/>
  <c r="H10" i="85" s="1"/>
  <c r="D11" i="89"/>
  <c r="L20" i="42"/>
  <c r="L8" i="42" s="1"/>
  <c r="H7" i="91" s="1"/>
  <c r="D13" i="89" l="1"/>
  <c r="D16" i="89" s="1"/>
  <c r="D18" i="89" s="1"/>
  <c r="H10" i="91"/>
  <c r="F8" i="23"/>
  <c r="B17" i="21"/>
</calcChain>
</file>

<file path=xl/comments1.xml><?xml version="1.0" encoding="utf-8"?>
<comments xmlns="http://schemas.openxmlformats.org/spreadsheetml/2006/main">
  <authors>
    <author>LELKEŠOVÁ Katarína</author>
  </authors>
  <commentList>
    <comment ref="I29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účtované aj úroky z omeškania</t>
        </r>
      </text>
    </comment>
  </commentList>
</comments>
</file>

<file path=xl/comments2.xml><?xml version="1.0" encoding="utf-8"?>
<comments xmlns="http://schemas.openxmlformats.org/spreadsheetml/2006/main">
  <authors>
    <author>LELKEŠOVÁ Katarína</author>
  </authors>
  <commentList>
    <comment ref="K9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účtujú sa sem aj odvody verejná zeleň, kanalizácia, TJ, kronika
</t>
        </r>
      </text>
    </comment>
    <comment ref="K20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55 % z ceny stravného aj pre zamestnancov v školstve</t>
        </r>
      </text>
    </comment>
  </commentList>
</comments>
</file>

<file path=xl/comments3.xml><?xml version="1.0" encoding="utf-8"?>
<comments xmlns="http://schemas.openxmlformats.org/spreadsheetml/2006/main">
  <authors>
    <author>LELKEŠOVÁ Katarína</author>
  </authors>
  <commentList>
    <comment ref="J18" authorId="0" shapeId="0">
      <text>
        <r>
          <rPr>
            <b/>
            <sz val="9"/>
            <color indexed="81"/>
            <rFont val="Segoe UI"/>
            <family val="2"/>
            <charset val="238"/>
          </rPr>
          <t>LELKEŠOVÁ Katarína:</t>
        </r>
        <r>
          <rPr>
            <sz val="9"/>
            <color indexed="81"/>
            <rFont val="Segoe UI"/>
            <family val="2"/>
            <charset val="238"/>
          </rPr>
          <t xml:space="preserve">
aj zvonica ČP a MP</t>
        </r>
      </text>
    </comment>
    <comment ref="J30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Aj PHM na kosenie ihriska
</t>
        </r>
      </text>
    </comment>
    <comment ref="J31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vyplatenie dovolenky a odstupného Panda a Foldváryová nebola plánovaná
</t>
        </r>
      </text>
    </comment>
  </commentList>
</comments>
</file>

<file path=xl/comments4.xml><?xml version="1.0" encoding="utf-8"?>
<comments xmlns="http://schemas.openxmlformats.org/spreadsheetml/2006/main">
  <authors>
    <author>LELKEŠOVÁ Katarína</author>
  </authors>
  <commentList>
    <comment ref="K19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v príjmoch stravné od dôchodcov
</t>
        </r>
      </text>
    </comment>
  </commentList>
</comments>
</file>

<file path=xl/comments5.xml><?xml version="1.0" encoding="utf-8"?>
<comments xmlns="http://schemas.openxmlformats.org/spreadsheetml/2006/main">
  <authors>
    <author>LELKEŠOVÁ Katarína</author>
  </authors>
  <commentList>
    <comment ref="L14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deratizácie,spracovanie fotografií,,poradenská činnosť, kominárske práce, kontrola hasiacich prístrojov,vypracovanie GEO plánu a i.
</t>
        </r>
      </text>
    </comment>
  </commentList>
</comments>
</file>

<file path=xl/comments6.xml><?xml version="1.0" encoding="utf-8"?>
<comments xmlns="http://schemas.openxmlformats.org/spreadsheetml/2006/main">
  <authors>
    <author>LELKEŠOVÁ Katarína</author>
  </authors>
  <commentList>
    <comment ref="J32" authorId="0" shapeId="0">
      <text>
        <r>
          <rPr>
            <b/>
            <sz val="9"/>
            <color indexed="81"/>
            <rFont val="Segoe UI"/>
            <charset val="1"/>
          </rPr>
          <t>LELKEŠOVÁ Katarína:</t>
        </r>
        <r>
          <rPr>
            <sz val="9"/>
            <color indexed="81"/>
            <rFont val="Segoe UI"/>
            <charset val="1"/>
          </rPr>
          <t xml:space="preserve">
ÚPN, program hosp. rozvoja a en. Náročnosť KD</t>
        </r>
      </text>
    </comment>
  </commentList>
</comments>
</file>

<file path=xl/sharedStrings.xml><?xml version="1.0" encoding="utf-8"?>
<sst xmlns="http://schemas.openxmlformats.org/spreadsheetml/2006/main" count="788" uniqueCount="517">
  <si>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</si>
  <si>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</si>
  <si>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</si>
  <si>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</si>
  <si>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</si>
  <si>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</si>
  <si>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</si>
  <si>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</si>
  <si>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</si>
  <si>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</si>
  <si>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</si>
  <si>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</si>
  <si>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</si>
  <si>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</si>
  <si>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</si>
  <si>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</si>
  <si>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</si>
  <si>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</si>
  <si>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</si>
  <si>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</si>
  <si>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</si>
  <si>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</si>
  <si>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</si>
  <si>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</si>
  <si>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</si>
  <si>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</si>
  <si>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</si>
  <si>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</si>
  <si>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</si>
  <si>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</si>
  <si>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</si>
  <si>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</si>
  <si>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</si>
  <si>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</si>
  <si>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</si>
  <si>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</si>
  <si>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</si>
  <si>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</si>
  <si>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</si>
  <si>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</si>
  <si>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</si>
  <si>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</si>
  <si>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</si>
  <si>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</si>
  <si>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</si>
  <si>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013</t>
  </si>
  <si>
    <t>200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</si>
  <si>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</si>
  <si>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</si>
  <si>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</si>
  <si>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</si>
  <si>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</si>
  <si>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</si>
  <si>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</si>
  <si>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</si>
  <si>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</si>
  <si>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</si>
  <si>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</si>
  <si>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poplatky a platby za predaj výrobkov,tovarov a služieb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</si>
  <si>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</si>
  <si>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</si>
  <si>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</si>
  <si>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</si>
  <si>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</si>
  <si>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</si>
  <si>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</si>
  <si>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</si>
  <si>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</si>
  <si>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</si>
  <si>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Zimná údržba MK</t>
  </si>
  <si>
    <t>300</t>
  </si>
  <si>
    <t>GRANTY  A  TRANSFERY</t>
  </si>
  <si>
    <t>310</t>
  </si>
  <si>
    <t>312</t>
  </si>
  <si>
    <t>Transfery v rámci verejnej správy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</si>
  <si>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</si>
  <si>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</si>
  <si>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</si>
  <si>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</si>
  <si>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</si>
  <si>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</si>
  <si>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</si>
  <si>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</si>
  <si>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</si>
  <si>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</si>
  <si>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</si>
  <si>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</si>
  <si>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</si>
  <si>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</si>
  <si>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</si>
  <si>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</si>
  <si>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</si>
  <si>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</si>
  <si>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</si>
  <si>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</si>
  <si>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</si>
  <si>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</si>
  <si>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</si>
  <si>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</si>
  <si>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</si>
  <si>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</si>
  <si>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Audit  a  rating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</si>
  <si>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</si>
  <si>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</si>
  <si>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</si>
  <si>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</si>
  <si>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</si>
  <si>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</si>
  <si>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</si>
  <si>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</si>
  <si>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</si>
  <si>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</si>
  <si>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</si>
  <si>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Uloženie odpadu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</si>
  <si>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</si>
  <si>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</si>
  <si>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</si>
  <si>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</si>
  <si>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</si>
  <si>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</si>
  <si>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</si>
  <si>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</si>
  <si>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</si>
  <si>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</si>
  <si>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</si>
  <si>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</si>
  <si>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</si>
  <si>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</si>
  <si>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</si>
  <si>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</si>
  <si>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</si>
  <si>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</si>
  <si>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</si>
  <si>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</si>
  <si>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</si>
  <si>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</si>
  <si>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</si>
  <si>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</si>
  <si>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</si>
  <si>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</si>
  <si>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</si>
  <si>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Dane a poplatky z minulých období</t>
  </si>
  <si>
    <t>Príjmové finančné operácie</t>
  </si>
  <si>
    <t>453</t>
  </si>
  <si>
    <t>Príjmy z ostatných finančných operácií</t>
  </si>
  <si>
    <t>Zostatok prostriedkov z predchádzajúcich rokov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</si>
  <si>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</si>
  <si>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</si>
  <si>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</si>
  <si>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</si>
  <si>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</si>
  <si>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</si>
  <si>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</si>
  <si>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</si>
  <si>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PROGRAM 10 :  Prostredie pre život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</si>
  <si>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</si>
  <si>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</si>
  <si>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</si>
  <si>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</si>
  <si>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</si>
  <si>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</si>
  <si>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</si>
  <si>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</si>
  <si>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</si>
  <si>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</si>
  <si>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</si>
  <si>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</si>
  <si>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</si>
  <si>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</si>
  <si>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</si>
  <si>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</si>
  <si>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</si>
  <si>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</si>
  <si>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</si>
  <si>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</si>
  <si>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</si>
  <si>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</si>
  <si>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</si>
  <si>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</si>
  <si>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</si>
  <si>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</si>
  <si>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</si>
  <si>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</si>
  <si>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>2017</t>
  </si>
  <si>
    <t xml:space="preserve">daň za zábavné hracie prístroje 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</si>
  <si>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</si>
  <si>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</si>
  <si>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</si>
  <si>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</si>
  <si>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</si>
  <si>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</si>
  <si>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</si>
  <si>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Nedaňové príjmy :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</si>
  <si>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</si>
  <si>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</si>
  <si>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</si>
  <si>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</si>
  <si>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</si>
  <si>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</si>
  <si>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</si>
  <si>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prepožičanie majetku obce / pódium, lavice/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</si>
  <si>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</si>
  <si>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</si>
  <si>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</si>
  <si>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</si>
  <si>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</si>
  <si>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</si>
  <si>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</si>
  <si>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</si>
  <si>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</si>
  <si>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</si>
  <si>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</si>
  <si>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</si>
  <si>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</si>
  <si>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</si>
  <si>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Dotácia skladník CO</t>
  </si>
  <si>
    <t>Príjem z predaja pozemkov</t>
  </si>
  <si>
    <t>01.116</t>
  </si>
  <si>
    <t xml:space="preserve">Mzdy a odvody starostu a aparátu obce </t>
  </si>
  <si>
    <t>Mzdy a odvody obecný kontrolór</t>
  </si>
  <si>
    <t>611</t>
  </si>
  <si>
    <t>614</t>
  </si>
  <si>
    <t xml:space="preserve">Odmeny manažmentu obce </t>
  </si>
  <si>
    <t>Cestovné</t>
  </si>
  <si>
    <t>Telekomunikačné služby a internet</t>
  </si>
  <si>
    <t>Poštovné služby</t>
  </si>
  <si>
    <t>kancelárske potreby</t>
  </si>
  <si>
    <t>Reprezentačné</t>
  </si>
  <si>
    <t>637005</t>
  </si>
  <si>
    <t xml:space="preserve">Špeciálne služby-revízne správy </t>
  </si>
  <si>
    <t xml:space="preserve">Služby pre obec </t>
  </si>
  <si>
    <t>Nájomné za prenájom pozemkov</t>
  </si>
  <si>
    <t>636001</t>
  </si>
  <si>
    <t>Nájomné za pozemok zberný dvor</t>
  </si>
  <si>
    <t>63306</t>
  </si>
  <si>
    <t>63508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</si>
  <si>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</si>
  <si>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</si>
  <si>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</si>
  <si>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</si>
  <si>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</si>
  <si>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</si>
  <si>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</si>
  <si>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</si>
  <si>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</si>
  <si>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</si>
  <si>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</si>
  <si>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</si>
  <si>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</si>
  <si>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</si>
  <si>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</si>
  <si>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 xml:space="preserve">    Odpadové hospodárstvo</t>
  </si>
  <si>
    <t xml:space="preserve">Odpadové hospodárstvo </t>
  </si>
  <si>
    <t>04510</t>
  </si>
  <si>
    <t>Nákup kuka nádob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</si>
  <si>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</si>
  <si>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</si>
  <si>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</si>
  <si>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</si>
  <si>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</si>
  <si>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</si>
  <si>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</si>
  <si>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</si>
  <si>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</si>
  <si>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</si>
  <si>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</si>
  <si>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</si>
  <si>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</si>
  <si>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</si>
  <si>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</si>
  <si>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Materiálové výdavky </t>
  </si>
  <si>
    <t>09800</t>
  </si>
  <si>
    <t>09601</t>
  </si>
  <si>
    <t>Energie - plyn</t>
  </si>
  <si>
    <t>Obnova sotvéru</t>
  </si>
  <si>
    <t>Drobná údržba</t>
  </si>
  <si>
    <t xml:space="preserve">Opatrenia na zachovanie školy </t>
  </si>
  <si>
    <t>Príspevok na učebné pomôcky</t>
  </si>
  <si>
    <t>Školské výlety a škola v prírode</t>
  </si>
  <si>
    <t>08201</t>
  </si>
  <si>
    <t xml:space="preserve">    Kultúra</t>
  </si>
  <si>
    <t>Energie el. energia</t>
  </si>
  <si>
    <t>Čistiace práce a čistiace pros.</t>
  </si>
  <si>
    <t>knihy</t>
  </si>
  <si>
    <t>Ostatná činnosť v kultúre</t>
  </si>
  <si>
    <t>ZPOZ / dary /</t>
  </si>
  <si>
    <t>Deň detí</t>
  </si>
  <si>
    <t xml:space="preserve">Deň obce </t>
  </si>
  <si>
    <t>Mikulášsky večierok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</si>
  <si>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</si>
  <si>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</si>
  <si>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</si>
  <si>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</si>
  <si>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</si>
  <si>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</si>
  <si>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</si>
  <si>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</si>
  <si>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</si>
  <si>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</si>
  <si>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</si>
  <si>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</si>
  <si>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</si>
  <si>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</si>
  <si>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Údržba cintorínov</t>
  </si>
  <si>
    <t>PHM do strojov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</si>
  <si>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</si>
  <si>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</si>
  <si>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</si>
  <si>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</si>
  <si>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</si>
  <si>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</si>
  <si>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</si>
  <si>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</si>
  <si>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Ostatné sociálne služby </t>
  </si>
  <si>
    <t xml:space="preserve">Rozvoj obce </t>
  </si>
  <si>
    <t>Detské ihriská</t>
  </si>
  <si>
    <t>Príprava a spolufinancovanie projektov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</si>
  <si>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</si>
  <si>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</si>
  <si>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</si>
  <si>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</si>
  <si>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</si>
  <si>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</si>
  <si>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</si>
  <si>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Obce,   z toho:</t>
  </si>
  <si>
    <t>06200</t>
  </si>
  <si>
    <t xml:space="preserve">Kúpa bytovky </t>
  </si>
  <si>
    <t>Splátka úveru ŠFRB bytovka č. 1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</si>
  <si>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</si>
  <si>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</si>
  <si>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</si>
  <si>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</si>
  <si>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</si>
  <si>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</si>
  <si>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</si>
  <si>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</si>
  <si>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</si>
  <si>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</si>
  <si>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</si>
  <si>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</si>
  <si>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</si>
  <si>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</si>
  <si>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</si>
  <si>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služby občanom / orba /</t>
  </si>
  <si>
    <t>Dotácia cestná doprava a pozemné komunikácie</t>
  </si>
  <si>
    <t>Prenájom pozemkov  - ihrisko TJ</t>
  </si>
  <si>
    <t xml:space="preserve">Servis a údržba auta </t>
  </si>
  <si>
    <t>Odborná literatúra</t>
  </si>
  <si>
    <t>Stavebný úrad -paušálny poplatok</t>
  </si>
  <si>
    <t>Údržba verejnej zelene</t>
  </si>
  <si>
    <t>Verejné súťaže</t>
  </si>
  <si>
    <t>Opatrovateľká služba - mzdy</t>
  </si>
  <si>
    <t>Príjmy stravné dôchodcovia</t>
  </si>
  <si>
    <t xml:space="preserve">Príjmy stravné zamestnanci </t>
  </si>
  <si>
    <t>Energie - elektrická en.</t>
  </si>
  <si>
    <t>Údržba objektov obce - budovy</t>
  </si>
  <si>
    <t>Nedaňové príjmy kapitálové</t>
  </si>
  <si>
    <t>Oprava KD</t>
  </si>
  <si>
    <t>Zateplenie budovy školy</t>
  </si>
  <si>
    <t>Rekonštrukcia kúrenia v ZŠ</t>
  </si>
  <si>
    <t>Vymaľovanie priestorov ZŠ</t>
  </si>
  <si>
    <t>Rekonštrukcia soc.zariadenia v ZŠ a MŠ</t>
  </si>
  <si>
    <t>Oplotenie areálu školy</t>
  </si>
  <si>
    <t>Rekonštrukcia cesty na skládku ČP</t>
  </si>
  <si>
    <t>Rozšírenie osvetlenia na cint. ČP</t>
  </si>
  <si>
    <t>Prístavba hasičskej zbrojnice</t>
  </si>
  <si>
    <t>Vybudovanie chodníkov , VP, MP a ČP</t>
  </si>
  <si>
    <t>Dokončenie kanalizácie v MP</t>
  </si>
  <si>
    <t>Spolu:</t>
  </si>
  <si>
    <t xml:space="preserve">Nájomný byt </t>
  </si>
  <si>
    <t xml:space="preserve">Ostatné investičné výdavky </t>
  </si>
  <si>
    <t>Manažment a kontrola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</si>
  <si>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</si>
  <si>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</si>
  <si>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</si>
  <si>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</si>
  <si>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</si>
  <si>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</si>
  <si>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Rozpočet 2017</t>
  </si>
  <si>
    <t>Rozpočet na rok 2017</t>
  </si>
  <si>
    <t>Technická vybavenosť bytovky BD12BJ</t>
  </si>
  <si>
    <t>Splátka úveru ŠFRB nákup bytovky BD12BJ</t>
  </si>
  <si>
    <t>Príjmy spolu</t>
  </si>
  <si>
    <t>Csemadok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</si>
  <si>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</si>
  <si>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</si>
  <si>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</si>
  <si>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</si>
  <si>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</si>
  <si>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</si>
  <si>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</si>
  <si>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</si>
  <si>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</si>
  <si>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</si>
  <si>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</si>
  <si>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</si>
  <si>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</si>
  <si>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>Spatná kúpa pozemku</t>
  </si>
  <si>
    <t>Rozpočet 2018</t>
  </si>
  <si>
    <t>08</t>
  </si>
  <si>
    <t>Dotácia - škola prírody</t>
  </si>
  <si>
    <t>Cestovné a súťaže</t>
  </si>
  <si>
    <t>Odber kuchynského odpadu</t>
  </si>
  <si>
    <t>Materiál</t>
  </si>
  <si>
    <t>Mzdy hospodára</t>
  </si>
  <si>
    <t>Obecné noviny</t>
  </si>
  <si>
    <t>Telovýchovná jednota</t>
  </si>
  <si>
    <t>Dobrovoľný hasičský zbor</t>
  </si>
  <si>
    <t>KMK DAGNIK</t>
  </si>
  <si>
    <t>GRACE</t>
  </si>
  <si>
    <t>Klub dôchodcov</t>
  </si>
  <si>
    <t>OV Csemadok Dun. Streda</t>
  </si>
  <si>
    <t>Cirkev</t>
  </si>
  <si>
    <t>Transfery na členské príspevky</t>
  </si>
  <si>
    <t>Výsledok hospodárenia</t>
  </si>
  <si>
    <t>Výdavky spolu:</t>
  </si>
  <si>
    <t>Oprava oplotenie cintorínov</t>
  </si>
  <si>
    <t>Likvidácia čiernych skládok</t>
  </si>
  <si>
    <t>Poplatok SW Dcom</t>
  </si>
  <si>
    <t>Poplatok SW Made - Urbis</t>
  </si>
  <si>
    <t>Vianočný peňažný Invalid. dôchodca</t>
  </si>
  <si>
    <t>Ochutnávka zabíjačkových špec.</t>
  </si>
  <si>
    <t>Predný plot na ihrisku</t>
  </si>
  <si>
    <t>Rekonštrukcia ciest v obciach</t>
  </si>
  <si>
    <t>Kancelárske potreby</t>
  </si>
  <si>
    <t xml:space="preserve">Poplatky za soc. rozhodnutia  </t>
  </si>
  <si>
    <t>spolu pre rok 2016</t>
  </si>
  <si>
    <t>Energie - plyn (ZŠ, MŠ, jedáleň)</t>
  </si>
  <si>
    <t>Energie - el. energia (ZŠ, MŠ, jedáleň)</t>
  </si>
  <si>
    <t>Energie-plyn (KD+ubytovanie)</t>
  </si>
  <si>
    <t>Vodné a stočné</t>
  </si>
  <si>
    <t>El. energia 12 bj.</t>
  </si>
  <si>
    <t>Transfery spol. organizáciám</t>
  </si>
  <si>
    <t>Spolu na rok 2017</t>
  </si>
  <si>
    <t>Bežné výdavky v EUR na rok 2017</t>
  </si>
  <si>
    <t>Rozpočet obce Veľká Paka na rok 2017</t>
  </si>
  <si>
    <t>Kapitálový rozpočet na rok 2017</t>
  </si>
  <si>
    <t>Rozpočet obce Veľká Paka na roky 2017 - 2019</t>
  </si>
  <si>
    <t>Plnenie rozpočtu k 31.07.2017</t>
  </si>
  <si>
    <t xml:space="preserve">Plnenie </t>
  </si>
  <si>
    <t>Kaucia bytovka</t>
  </si>
  <si>
    <t>MADNET</t>
  </si>
  <si>
    <t xml:space="preserve">Poistné plnenie </t>
  </si>
  <si>
    <t>ÚP platby od občanov</t>
  </si>
  <si>
    <t>Pokuty</t>
  </si>
  <si>
    <t>11</t>
  </si>
  <si>
    <t>12</t>
  </si>
  <si>
    <t>13</t>
  </si>
  <si>
    <t>Dotácia učebnice ZŠ</t>
  </si>
  <si>
    <t>Dotácia register adries</t>
  </si>
  <si>
    <t>Dotácia DHZ</t>
  </si>
  <si>
    <t>Náhrada za výrub drevín NBS</t>
  </si>
  <si>
    <t>Sponzorský dar MDD</t>
  </si>
  <si>
    <t xml:space="preserve">Splátka-pohreb Jankovič </t>
  </si>
  <si>
    <t xml:space="preserve">Predaj publikácie o obci </t>
  </si>
  <si>
    <t>Predaj reklamných predmetov</t>
  </si>
  <si>
    <t>Plnenie</t>
  </si>
  <si>
    <t>Čerpanie</t>
  </si>
  <si>
    <t>interiérové vybavenie</t>
  </si>
  <si>
    <t>Mapy</t>
  </si>
  <si>
    <t>Rovnošaty, športové prilby a materiál</t>
  </si>
  <si>
    <t xml:space="preserve">Čerpanie </t>
  </si>
  <si>
    <t>Dopravné značky</t>
  </si>
  <si>
    <t>čerpanie</t>
  </si>
  <si>
    <t>Tel. služby a zriadenie internetu</t>
  </si>
  <si>
    <t>Oprava PC</t>
  </si>
  <si>
    <t>Pracovný stôl</t>
  </si>
  <si>
    <t>údržba zelene - NBS</t>
  </si>
  <si>
    <t>Úprava námestia a parku</t>
  </si>
  <si>
    <t>Stravovanie zamestnancov</t>
  </si>
  <si>
    <t>Príspevok na stravovanie SF</t>
  </si>
  <si>
    <t>Príspevok na stravovanie zamestnávateľ</t>
  </si>
  <si>
    <t>Stravné uhradené zamestnancami</t>
  </si>
  <si>
    <t>Prvá pomoc transfer</t>
  </si>
  <si>
    <t>Transfer občanovi</t>
  </si>
  <si>
    <t>Transfer na pohreb</t>
  </si>
  <si>
    <t>narážanie studne 12 bj</t>
  </si>
  <si>
    <t>preplatenie el. prípojky 12 bj</t>
  </si>
  <si>
    <t xml:space="preserve">Čerpanie        </t>
  </si>
  <si>
    <t>Elektroinštalačné práce ZŠ</t>
  </si>
  <si>
    <r>
      <rPr>
        <sz val="12"/>
        <rFont val="Arial"/>
        <family val="2"/>
        <charset val="238"/>
      </rPr>
      <t>Leasing služobného auta</t>
    </r>
    <r>
      <rPr>
        <b/>
        <sz val="12"/>
        <rFont val="Arial"/>
        <family val="2"/>
        <charset val="238"/>
      </rPr>
      <t xml:space="preserve"> </t>
    </r>
  </si>
  <si>
    <t>Plnenie-čerpanie</t>
  </si>
  <si>
    <t xml:space="preserve">nájomné 12 bj. </t>
  </si>
  <si>
    <t xml:space="preserve">nájomné 8 bj </t>
  </si>
  <si>
    <t xml:space="preserve">Podnikateľská činnosť - príjmy </t>
  </si>
  <si>
    <t>Vodné stočné</t>
  </si>
  <si>
    <t xml:space="preserve">Ubytovanie </t>
  </si>
  <si>
    <t>Podnikateľsjá činnosť -výdavky</t>
  </si>
  <si>
    <t>Vodovod</t>
  </si>
  <si>
    <t>Údržba , rozbory vody</t>
  </si>
  <si>
    <t>Poplatok za odber vody</t>
  </si>
  <si>
    <t>Pokuta vodomery</t>
  </si>
  <si>
    <t xml:space="preserve">Kanalizácia </t>
  </si>
  <si>
    <t>El. energia</t>
  </si>
  <si>
    <t xml:space="preserve">Údržba a čistenie </t>
  </si>
  <si>
    <t>Stočné</t>
  </si>
  <si>
    <t>Konces. poplatky</t>
  </si>
  <si>
    <t>Rekapitulácia :</t>
  </si>
  <si>
    <t>Príjmy</t>
  </si>
  <si>
    <t>Výdavky</t>
  </si>
  <si>
    <t>Rekapitulácia príjmov a výdavkov</t>
  </si>
  <si>
    <t xml:space="preserve">Príjmy spolu </t>
  </si>
  <si>
    <t>Výdavky spolu :</t>
  </si>
  <si>
    <t>Zostatok na účtoch k 31.07.2017</t>
  </si>
  <si>
    <t xml:space="preserve">Ostatné služby </t>
  </si>
  <si>
    <t>VÚB BÚ</t>
  </si>
  <si>
    <t>VÚB ZŠ</t>
  </si>
  <si>
    <t>VÚB 459</t>
  </si>
  <si>
    <t>VÚB 956</t>
  </si>
  <si>
    <t>VÚB 753</t>
  </si>
  <si>
    <t>VÚB 258</t>
  </si>
  <si>
    <t>VÚB matrika</t>
  </si>
  <si>
    <t>Prima banka I</t>
  </si>
  <si>
    <t>Prima banka II</t>
  </si>
  <si>
    <t>SLSP ŠJ</t>
  </si>
  <si>
    <t xml:space="preserve">Pokladňa </t>
  </si>
  <si>
    <t>Zostatky na účtoch a v pokl.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</si>
</sst>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\ &quot;€&quot;_-;\-* #,##0\ &quot;€&quot;_-;_-* &quot;-&quot;??\ &quot;€&quot;_-;_-@_-"/>
    <numFmt numFmtId="167" formatCode="#,##0.00_ ;\-#,##0.00\ "/>
  </numFmts>
  <fonts count="84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b/>
      <i/>
      <sz val="10"/>
      <color theme="1"/>
      <name val="Arial CE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 CE"/>
      <charset val="238"/>
    </font>
    <font>
      <sz val="1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CE"/>
      <charset val="238"/>
    </font>
    <font>
      <b/>
      <i/>
      <sz val="14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2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5" fontId="33" fillId="0" borderId="0" applyFont="0" applyFill="0" applyBorder="0" applyAlignment="0" applyProtection="0"/>
  </cellStyleXfs>
  <cellXfs count="15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3" fillId="6" borderId="43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1" fillId="5" borderId="8" xfId="0" applyNumberFormat="1" applyFont="1" applyFill="1" applyBorder="1" applyAlignment="1">
      <alignment horizontal="center"/>
    </xf>
    <xf numFmtId="49" fontId="11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2" fillId="5" borderId="9" xfId="0" applyFont="1" applyFill="1" applyBorder="1"/>
    <xf numFmtId="0" fontId="12" fillId="5" borderId="16" xfId="0" applyFont="1" applyFill="1" applyBorder="1"/>
    <xf numFmtId="0" fontId="2" fillId="0" borderId="0" xfId="0" applyFont="1"/>
    <xf numFmtId="0" fontId="12" fillId="2" borderId="9" xfId="0" applyFont="1" applyFill="1" applyBorder="1"/>
    <xf numFmtId="3" fontId="2" fillId="0" borderId="0" xfId="0" applyNumberFormat="1" applyFont="1"/>
    <xf numFmtId="0" fontId="19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6" fillId="5" borderId="9" xfId="0" applyNumberFormat="1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3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49" fontId="15" fillId="2" borderId="5" xfId="0" applyNumberFormat="1" applyFont="1" applyFill="1" applyBorder="1" applyAlignment="1">
      <alignment horizontal="center"/>
    </xf>
    <xf numFmtId="49" fontId="15" fillId="2" borderId="8" xfId="0" applyNumberFormat="1" applyFont="1" applyFill="1" applyBorder="1" applyAlignment="1">
      <alignment horizontal="center"/>
    </xf>
    <xf numFmtId="49" fontId="15" fillId="2" borderId="9" xfId="0" applyNumberFormat="1" applyFont="1" applyFill="1" applyBorder="1" applyAlignment="1">
      <alignment horizontal="center"/>
    </xf>
    <xf numFmtId="0" fontId="12" fillId="3" borderId="9" xfId="0" applyFont="1" applyFill="1" applyBorder="1"/>
    <xf numFmtId="0" fontId="15" fillId="2" borderId="9" xfId="0" applyFont="1" applyFill="1" applyBorder="1"/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3" fillId="0" borderId="9" xfId="0" applyFont="1" applyBorder="1"/>
    <xf numFmtId="49" fontId="16" fillId="12" borderId="5" xfId="0" applyNumberFormat="1" applyFont="1" applyFill="1" applyBorder="1" applyAlignment="1">
      <alignment horizontal="center"/>
    </xf>
    <xf numFmtId="49" fontId="7" fillId="12" borderId="8" xfId="0" applyNumberFormat="1" applyFont="1" applyFill="1" applyBorder="1" applyAlignment="1">
      <alignment horizontal="center"/>
    </xf>
    <xf numFmtId="49" fontId="7" fillId="12" borderId="9" xfId="0" applyNumberFormat="1" applyFont="1" applyFill="1" applyBorder="1" applyAlignment="1">
      <alignment horizontal="center"/>
    </xf>
    <xf numFmtId="0" fontId="14" fillId="12" borderId="9" xfId="0" applyFont="1" applyFill="1" applyBorder="1"/>
    <xf numFmtId="49" fontId="14" fillId="2" borderId="8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0" fontId="14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15" fillId="0" borderId="9" xfId="0" applyFont="1" applyBorder="1"/>
    <xf numFmtId="0" fontId="26" fillId="0" borderId="9" xfId="0" applyFont="1" applyBorder="1"/>
    <xf numFmtId="49" fontId="16" fillId="2" borderId="4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26" fillId="0" borderId="16" xfId="0" applyFont="1" applyBorder="1"/>
    <xf numFmtId="49" fontId="15" fillId="2" borderId="17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49" fontId="16" fillId="2" borderId="10" xfId="0" applyNumberFormat="1" applyFont="1" applyFill="1" applyBorder="1" applyAlignment="1">
      <alignment horizontal="center"/>
    </xf>
    <xf numFmtId="0" fontId="14" fillId="0" borderId="16" xfId="0" applyFont="1" applyBorder="1"/>
    <xf numFmtId="49" fontId="13" fillId="2" borderId="4" xfId="0" applyNumberFormat="1" applyFont="1" applyFill="1" applyBorder="1" applyAlignment="1">
      <alignment horizontal="center"/>
    </xf>
    <xf numFmtId="0" fontId="12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49" fontId="15" fillId="2" borderId="10" xfId="0" applyNumberFormat="1" applyFont="1" applyFill="1" applyBorder="1" applyAlignment="1">
      <alignment horizontal="center"/>
    </xf>
    <xf numFmtId="49" fontId="15" fillId="2" borderId="16" xfId="0" applyNumberFormat="1" applyFont="1" applyFill="1" applyBorder="1" applyAlignment="1">
      <alignment horizontal="center"/>
    </xf>
    <xf numFmtId="0" fontId="15" fillId="0" borderId="16" xfId="0" applyFont="1" applyBorder="1"/>
    <xf numFmtId="49" fontId="13" fillId="5" borderId="10" xfId="0" applyNumberFormat="1" applyFont="1" applyFill="1" applyBorder="1" applyAlignment="1">
      <alignment horizontal="center"/>
    </xf>
    <xf numFmtId="49" fontId="13" fillId="5" borderId="4" xfId="0" applyNumberFormat="1" applyFont="1" applyFill="1" applyBorder="1" applyAlignment="1">
      <alignment horizontal="center"/>
    </xf>
    <xf numFmtId="49" fontId="14" fillId="5" borderId="10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horizontal="center"/>
    </xf>
    <xf numFmtId="49" fontId="13" fillId="4" borderId="31" xfId="0" applyNumberFormat="1" applyFont="1" applyFill="1" applyBorder="1" applyAlignment="1">
      <alignment horizontal="center"/>
    </xf>
    <xf numFmtId="49" fontId="12" fillId="4" borderId="31" xfId="0" applyNumberFormat="1" applyFont="1" applyFill="1" applyBorder="1" applyAlignment="1">
      <alignment horizontal="center"/>
    </xf>
    <xf numFmtId="49" fontId="12" fillId="4" borderId="23" xfId="0" applyNumberFormat="1" applyFont="1" applyFill="1" applyBorder="1" applyAlignment="1">
      <alignment horizontal="center"/>
    </xf>
    <xf numFmtId="0" fontId="13" fillId="4" borderId="23" xfId="0" applyFont="1" applyFill="1" applyBorder="1"/>
    <xf numFmtId="0" fontId="2" fillId="0" borderId="7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0" fillId="0" borderId="0" xfId="0" applyFont="1"/>
    <xf numFmtId="0" fontId="19" fillId="6" borderId="43" xfId="0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26" xfId="0" applyFont="1" applyBorder="1"/>
    <xf numFmtId="0" fontId="19" fillId="13" borderId="1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2" fillId="13" borderId="0" xfId="0" applyFont="1" applyFill="1"/>
    <xf numFmtId="0" fontId="8" fillId="15" borderId="0" xfId="0" applyFont="1" applyFill="1"/>
    <xf numFmtId="0" fontId="19" fillId="0" borderId="24" xfId="0" applyFont="1" applyBorder="1" applyAlignment="1">
      <alignment horizontal="center"/>
    </xf>
    <xf numFmtId="0" fontId="19" fillId="0" borderId="0" xfId="0" applyFont="1" applyFill="1"/>
    <xf numFmtId="0" fontId="19" fillId="0" borderId="39" xfId="0" applyFont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56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49" fontId="15" fillId="16" borderId="5" xfId="0" applyNumberFormat="1" applyFont="1" applyFill="1" applyBorder="1" applyAlignment="1">
      <alignment horizontal="center"/>
    </xf>
    <xf numFmtId="49" fontId="15" fillId="16" borderId="8" xfId="0" applyNumberFormat="1" applyFont="1" applyFill="1" applyBorder="1" applyAlignment="1">
      <alignment horizontal="center"/>
    </xf>
    <xf numFmtId="49" fontId="15" fillId="16" borderId="9" xfId="0" applyNumberFormat="1" applyFont="1" applyFill="1" applyBorder="1" applyAlignment="1">
      <alignment horizontal="center"/>
    </xf>
    <xf numFmtId="0" fontId="12" fillId="16" borderId="9" xfId="0" applyFont="1" applyFill="1" applyBorder="1"/>
    <xf numFmtId="0" fontId="19" fillId="6" borderId="4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4" fillId="0" borderId="0" xfId="0" applyFont="1"/>
    <xf numFmtId="49" fontId="16" fillId="13" borderId="10" xfId="0" applyNumberFormat="1" applyFont="1" applyFill="1" applyBorder="1" applyAlignment="1">
      <alignment horizontal="center"/>
    </xf>
    <xf numFmtId="49" fontId="14" fillId="13" borderId="10" xfId="0" applyNumberFormat="1" applyFont="1" applyFill="1" applyBorder="1" applyAlignment="1">
      <alignment horizontal="center"/>
    </xf>
    <xf numFmtId="49" fontId="14" fillId="13" borderId="16" xfId="0" applyNumberFormat="1" applyFont="1" applyFill="1" applyBorder="1" applyAlignment="1">
      <alignment horizontal="center"/>
    </xf>
    <xf numFmtId="0" fontId="14" fillId="13" borderId="16" xfId="0" applyFont="1" applyFill="1" applyBorder="1"/>
    <xf numFmtId="0" fontId="19" fillId="13" borderId="4" xfId="0" applyFont="1" applyFill="1" applyBorder="1" applyAlignment="1">
      <alignment horizontal="center"/>
    </xf>
    <xf numFmtId="166" fontId="20" fillId="0" borderId="14" xfId="1" applyNumberFormat="1" applyFont="1" applyBorder="1"/>
    <xf numFmtId="166" fontId="20" fillId="0" borderId="4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19" fillId="0" borderId="84" xfId="0" applyFont="1" applyBorder="1" applyAlignment="1">
      <alignment horizontal="center"/>
    </xf>
    <xf numFmtId="0" fontId="19" fillId="0" borderId="102" xfId="0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19" fillId="15" borderId="14" xfId="0" applyFont="1" applyFill="1" applyBorder="1" applyAlignment="1">
      <alignment horizontal="center"/>
    </xf>
    <xf numFmtId="49" fontId="19" fillId="6" borderId="44" xfId="0" applyNumberFormat="1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9" fontId="14" fillId="19" borderId="9" xfId="0" applyNumberFormat="1" applyFont="1" applyFill="1" applyBorder="1" applyAlignment="1">
      <alignment horizontal="center"/>
    </xf>
    <xf numFmtId="0" fontId="7" fillId="19" borderId="9" xfId="0" applyFont="1" applyFill="1" applyBorder="1"/>
    <xf numFmtId="0" fontId="6" fillId="5" borderId="27" xfId="0" applyFont="1" applyFill="1" applyBorder="1"/>
    <xf numFmtId="0" fontId="14" fillId="0" borderId="27" xfId="0" applyFont="1" applyFill="1" applyBorder="1"/>
    <xf numFmtId="0" fontId="14" fillId="16" borderId="27" xfId="0" applyFont="1" applyFill="1" applyBorder="1"/>
    <xf numFmtId="0" fontId="14" fillId="2" borderId="27" xfId="0" applyFont="1" applyFill="1" applyBorder="1"/>
    <xf numFmtId="0" fontId="14" fillId="3" borderId="27" xfId="0" applyFont="1" applyFill="1" applyBorder="1"/>
    <xf numFmtId="0" fontId="14" fillId="0" borderId="27" xfId="0" applyFont="1" applyBorder="1"/>
    <xf numFmtId="0" fontId="7" fillId="12" borderId="27" xfId="0" applyFont="1" applyFill="1" applyBorder="1"/>
    <xf numFmtId="0" fontId="14" fillId="2" borderId="28" xfId="0" applyFont="1" applyFill="1" applyBorder="1"/>
    <xf numFmtId="0" fontId="26" fillId="0" borderId="27" xfId="0" applyFont="1" applyBorder="1"/>
    <xf numFmtId="0" fontId="26" fillId="0" borderId="28" xfId="0" applyFont="1" applyBorder="1"/>
    <xf numFmtId="0" fontId="14" fillId="2" borderId="25" xfId="0" applyFont="1" applyFill="1" applyBorder="1"/>
    <xf numFmtId="0" fontId="35" fillId="13" borderId="28" xfId="0" applyFont="1" applyFill="1" applyBorder="1"/>
    <xf numFmtId="0" fontId="14" fillId="3" borderId="28" xfId="0" applyFont="1" applyFill="1" applyBorder="1"/>
    <xf numFmtId="0" fontId="15" fillId="2" borderId="28" xfId="0" applyFont="1" applyFill="1" applyBorder="1"/>
    <xf numFmtId="0" fontId="14" fillId="5" borderId="28" xfId="0" applyFont="1" applyFill="1" applyBorder="1"/>
    <xf numFmtId="0" fontId="14" fillId="19" borderId="27" xfId="0" applyFont="1" applyFill="1" applyBorder="1"/>
    <xf numFmtId="49" fontId="14" fillId="5" borderId="28" xfId="0" applyNumberFormat="1" applyFont="1" applyFill="1" applyBorder="1" applyAlignment="1">
      <alignment horizontal="center"/>
    </xf>
    <xf numFmtId="49" fontId="12" fillId="4" borderId="105" xfId="0" applyNumberFormat="1" applyFont="1" applyFill="1" applyBorder="1" applyAlignment="1">
      <alignment horizontal="center"/>
    </xf>
    <xf numFmtId="49" fontId="40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3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9" xfId="0" applyFont="1" applyFill="1" applyBorder="1"/>
    <xf numFmtId="49" fontId="43" fillId="6" borderId="40" xfId="0" applyNumberFormat="1" applyFont="1" applyFill="1" applyBorder="1" applyAlignment="1">
      <alignment horizontal="center"/>
    </xf>
    <xf numFmtId="49" fontId="43" fillId="6" borderId="51" xfId="0" applyNumberFormat="1" applyFont="1" applyFill="1" applyBorder="1" applyAlignment="1">
      <alignment horizontal="center"/>
    </xf>
    <xf numFmtId="0" fontId="3" fillId="6" borderId="41" xfId="0" applyFont="1" applyFill="1" applyBorder="1"/>
    <xf numFmtId="0" fontId="2" fillId="2" borderId="3" xfId="0" applyFont="1" applyFill="1" applyBorder="1" applyAlignment="1">
      <alignment horizontal="center"/>
    </xf>
    <xf numFmtId="49" fontId="21" fillId="2" borderId="5" xfId="0" applyNumberFormat="1" applyFont="1" applyFill="1" applyBorder="1" applyAlignment="1">
      <alignment horizontal="center"/>
    </xf>
    <xf numFmtId="0" fontId="2" fillId="2" borderId="46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5" fillId="0" borderId="0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0" fontId="8" fillId="4" borderId="23" xfId="0" applyFont="1" applyFill="1" applyBorder="1"/>
    <xf numFmtId="0" fontId="46" fillId="0" borderId="3" xfId="0" applyFont="1" applyBorder="1" applyAlignment="1"/>
    <xf numFmtId="0" fontId="3" fillId="4" borderId="22" xfId="0" applyFont="1" applyFill="1" applyBorder="1" applyAlignment="1"/>
    <xf numFmtId="49" fontId="19" fillId="6" borderId="6" xfId="0" applyNumberFormat="1" applyFont="1" applyFill="1" applyBorder="1" applyAlignment="1">
      <alignment horizontal="center"/>
    </xf>
    <xf numFmtId="49" fontId="19" fillId="6" borderId="7" xfId="0" applyNumberFormat="1" applyFont="1" applyFill="1" applyBorder="1" applyAlignment="1">
      <alignment horizontal="center"/>
    </xf>
    <xf numFmtId="0" fontId="19" fillId="6" borderId="27" xfId="0" applyFont="1" applyFill="1" applyBorder="1"/>
    <xf numFmtId="0" fontId="19" fillId="6" borderId="58" xfId="0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0" fontId="19" fillId="6" borderId="47" xfId="0" applyFont="1" applyFill="1" applyBorder="1" applyAlignment="1">
      <alignment horizontal="center"/>
    </xf>
    <xf numFmtId="49" fontId="19" fillId="6" borderId="17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19" fillId="6" borderId="25" xfId="0" applyFont="1" applyFill="1" applyBorder="1"/>
    <xf numFmtId="49" fontId="19" fillId="6" borderId="51" xfId="0" applyNumberFormat="1" applyFont="1" applyFill="1" applyBorder="1" applyAlignment="1">
      <alignment horizontal="center"/>
    </xf>
    <xf numFmtId="49" fontId="19" fillId="6" borderId="41" xfId="0" applyNumberFormat="1" applyFont="1" applyFill="1" applyBorder="1" applyAlignment="1">
      <alignment horizontal="center"/>
    </xf>
    <xf numFmtId="0" fontId="19" fillId="6" borderId="42" xfId="0" applyFont="1" applyFill="1" applyBorder="1"/>
    <xf numFmtId="0" fontId="31" fillId="3" borderId="4" xfId="0" applyFont="1" applyFill="1" applyBorder="1"/>
    <xf numFmtId="166" fontId="29" fillId="3" borderId="10" xfId="1" applyNumberFormat="1" applyFont="1" applyFill="1" applyBorder="1" applyAlignment="1">
      <alignment horizontal="right"/>
    </xf>
    <xf numFmtId="49" fontId="19" fillId="2" borderId="8" xfId="0" applyNumberFormat="1" applyFont="1" applyFill="1" applyBorder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center"/>
    </xf>
    <xf numFmtId="49" fontId="19" fillId="13" borderId="4" xfId="0" applyNumberFormat="1" applyFont="1" applyFill="1" applyBorder="1" applyAlignment="1">
      <alignment horizontal="center"/>
    </xf>
    <xf numFmtId="166" fontId="29" fillId="0" borderId="10" xfId="1" applyNumberFormat="1" applyFont="1" applyFill="1" applyBorder="1" applyAlignment="1">
      <alignment horizontal="right"/>
    </xf>
    <xf numFmtId="166" fontId="29" fillId="0" borderId="4" xfId="1" applyNumberFormat="1" applyFont="1" applyFill="1" applyBorder="1" applyAlignment="1">
      <alignment horizontal="right"/>
    </xf>
    <xf numFmtId="49" fontId="49" fillId="6" borderId="54" xfId="0" applyNumberFormat="1" applyFont="1" applyFill="1" applyBorder="1" applyAlignment="1">
      <alignment horizontal="center"/>
    </xf>
    <xf numFmtId="49" fontId="42" fillId="6" borderId="44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0" fontId="3" fillId="6" borderId="21" xfId="0" applyFont="1" applyFill="1" applyBorder="1"/>
    <xf numFmtId="0" fontId="45" fillId="6" borderId="85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49" fontId="38" fillId="7" borderId="5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/>
    </xf>
    <xf numFmtId="49" fontId="3" fillId="6" borderId="46" xfId="0" applyNumberFormat="1" applyFont="1" applyFill="1" applyBorder="1" applyAlignment="1">
      <alignment horizontal="center"/>
    </xf>
    <xf numFmtId="0" fontId="3" fillId="6" borderId="46" xfId="0" applyFont="1" applyFill="1" applyBorder="1"/>
    <xf numFmtId="0" fontId="3" fillId="6" borderId="5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6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49" fontId="3" fillId="6" borderId="41" xfId="0" applyNumberFormat="1" applyFont="1" applyFill="1" applyBorder="1" applyAlignment="1">
      <alignment horizontal="center"/>
    </xf>
    <xf numFmtId="0" fontId="8" fillId="4" borderId="93" xfId="0" applyFont="1" applyFill="1" applyBorder="1" applyAlignment="1">
      <alignment horizontal="left" vertical="center"/>
    </xf>
    <xf numFmtId="0" fontId="50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6" fontId="51" fillId="4" borderId="14" xfId="1" applyNumberFormat="1" applyFont="1" applyFill="1" applyBorder="1" applyAlignment="1"/>
    <xf numFmtId="166" fontId="51" fillId="4" borderId="4" xfId="1" applyNumberFormat="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5" borderId="0" xfId="0" applyFont="1" applyFill="1" applyBorder="1" applyAlignment="1"/>
    <xf numFmtId="0" fontId="2" fillId="5" borderId="0" xfId="0" applyFont="1" applyFill="1" applyBorder="1" applyAlignment="1"/>
    <xf numFmtId="166" fontId="20" fillId="5" borderId="14" xfId="1" applyNumberFormat="1" applyFont="1" applyFill="1" applyBorder="1" applyAlignment="1"/>
    <xf numFmtId="166" fontId="20" fillId="5" borderId="4" xfId="1" applyNumberFormat="1" applyFont="1" applyFill="1" applyBorder="1" applyAlignment="1"/>
    <xf numFmtId="0" fontId="21" fillId="5" borderId="3" xfId="0" applyFont="1" applyFill="1" applyBorder="1" applyAlignment="1">
      <alignment horizontal="center"/>
    </xf>
    <xf numFmtId="0" fontId="21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6" fontId="21" fillId="5" borderId="14" xfId="1" applyNumberFormat="1" applyFont="1" applyFill="1" applyBorder="1" applyAlignment="1"/>
    <xf numFmtId="166" fontId="21" fillId="5" borderId="4" xfId="1" applyNumberFormat="1" applyFont="1" applyFill="1" applyBorder="1" applyAlignment="1"/>
    <xf numFmtId="0" fontId="1" fillId="13" borderId="3" xfId="0" applyFont="1" applyFill="1" applyBorder="1" applyAlignment="1">
      <alignment horizontal="center"/>
    </xf>
    <xf numFmtId="49" fontId="52" fillId="13" borderId="10" xfId="0" applyNumberFormat="1" applyFont="1" applyFill="1" applyBorder="1" applyAlignment="1">
      <alignment horizontal="center"/>
    </xf>
    <xf numFmtId="49" fontId="1" fillId="13" borderId="4" xfId="0" applyNumberFormat="1" applyFont="1" applyFill="1" applyBorder="1" applyAlignment="1">
      <alignment horizontal="center"/>
    </xf>
    <xf numFmtId="0" fontId="1" fillId="13" borderId="16" xfId="0" applyFont="1" applyFill="1" applyBorder="1"/>
    <xf numFmtId="166" fontId="53" fillId="13" borderId="14" xfId="1" applyNumberFormat="1" applyFont="1" applyFill="1" applyBorder="1" applyAlignment="1">
      <alignment horizontal="right"/>
    </xf>
    <xf numFmtId="166" fontId="53" fillId="13" borderId="4" xfId="1" applyNumberFormat="1" applyFont="1" applyFill="1" applyBorder="1" applyAlignment="1">
      <alignment horizontal="right"/>
    </xf>
    <xf numFmtId="166" fontId="54" fillId="13" borderId="4" xfId="1" applyNumberFormat="1" applyFont="1" applyFill="1" applyBorder="1" applyAlignment="1">
      <alignment horizontal="right"/>
    </xf>
    <xf numFmtId="49" fontId="52" fillId="13" borderId="16" xfId="0" applyNumberFormat="1" applyFont="1" applyFill="1" applyBorder="1" applyAlignment="1">
      <alignment horizontal="center"/>
    </xf>
    <xf numFmtId="49" fontId="1" fillId="13" borderId="16" xfId="0" applyNumberFormat="1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21" fillId="5" borderId="16" xfId="0" applyFont="1" applyFill="1" applyBorder="1" applyAlignment="1"/>
    <xf numFmtId="0" fontId="3" fillId="5" borderId="16" xfId="0" applyFont="1" applyFill="1" applyBorder="1" applyAlignment="1"/>
    <xf numFmtId="0" fontId="21" fillId="0" borderId="14" xfId="0" applyFont="1" applyFill="1" applyBorder="1" applyAlignment="1">
      <alignment horizontal="center"/>
    </xf>
    <xf numFmtId="0" fontId="21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6" fontId="21" fillId="0" borderId="14" xfId="1" applyNumberFormat="1" applyFont="1" applyFill="1" applyBorder="1" applyAlignment="1"/>
    <xf numFmtId="166" fontId="21" fillId="0" borderId="4" xfId="1" applyNumberFormat="1" applyFont="1" applyFill="1" applyBorder="1" applyAlignment="1"/>
    <xf numFmtId="0" fontId="47" fillId="5" borderId="2" xfId="0" applyFont="1" applyFill="1" applyBorder="1" applyAlignment="1">
      <alignment horizontal="center"/>
    </xf>
    <xf numFmtId="0" fontId="3" fillId="5" borderId="0" xfId="0" applyFont="1" applyFill="1" applyBorder="1" applyAlignment="1"/>
    <xf numFmtId="166" fontId="47" fillId="5" borderId="14" xfId="1" applyNumberFormat="1" applyFont="1" applyFill="1" applyBorder="1" applyAlignment="1"/>
    <xf numFmtId="166" fontId="47" fillId="5" borderId="4" xfId="1" applyNumberFormat="1" applyFont="1" applyFill="1" applyBorder="1" applyAlignment="1"/>
    <xf numFmtId="0" fontId="47" fillId="5" borderId="3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50" fillId="5" borderId="9" xfId="0" applyFont="1" applyFill="1" applyBorder="1" applyAlignment="1"/>
    <xf numFmtId="49" fontId="2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48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6" fontId="56" fillId="0" borderId="14" xfId="1" applyNumberFormat="1" applyFont="1" applyFill="1" applyBorder="1" applyAlignment="1">
      <alignment horizontal="left"/>
    </xf>
    <xf numFmtId="166" fontId="44" fillId="0" borderId="4" xfId="1" applyNumberFormat="1" applyFont="1" applyFill="1" applyBorder="1" applyAlignment="1">
      <alignment horizontal="right"/>
    </xf>
    <xf numFmtId="166" fontId="20" fillId="0" borderId="4" xfId="1" applyNumberFormat="1" applyFont="1" applyFill="1" applyBorder="1" applyAlignment="1">
      <alignment horizontal="right"/>
    </xf>
    <xf numFmtId="49" fontId="55" fillId="13" borderId="8" xfId="0" applyNumberFormat="1" applyFont="1" applyFill="1" applyBorder="1" applyAlignment="1">
      <alignment horizontal="center"/>
    </xf>
    <xf numFmtId="49" fontId="28" fillId="13" borderId="4" xfId="0" applyNumberFormat="1" applyFont="1" applyFill="1" applyBorder="1" applyAlignment="1">
      <alignment horizontal="center"/>
    </xf>
    <xf numFmtId="0" fontId="28" fillId="13" borderId="9" xfId="0" applyFont="1" applyFill="1" applyBorder="1"/>
    <xf numFmtId="166" fontId="54" fillId="13" borderId="14" xfId="1" applyNumberFormat="1" applyFont="1" applyFill="1" applyBorder="1" applyAlignment="1">
      <alignment horizontal="right"/>
    </xf>
    <xf numFmtId="49" fontId="55" fillId="13" borderId="9" xfId="0" applyNumberFormat="1" applyFont="1" applyFill="1" applyBorder="1" applyAlignment="1">
      <alignment horizontal="center"/>
    </xf>
    <xf numFmtId="0" fontId="28" fillId="13" borderId="7" xfId="0" applyFont="1" applyFill="1" applyBorder="1"/>
    <xf numFmtId="0" fontId="21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3" xfId="0" applyFont="1" applyBorder="1" applyAlignment="1">
      <alignment horizontal="center"/>
    </xf>
    <xf numFmtId="49" fontId="20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6" fontId="20" fillId="0" borderId="14" xfId="1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48" fillId="0" borderId="7" xfId="0" applyNumberFormat="1" applyFont="1" applyFill="1" applyBorder="1" applyAlignment="1">
      <alignment horizontal="center"/>
    </xf>
    <xf numFmtId="49" fontId="57" fillId="13" borderId="4" xfId="0" applyNumberFormat="1" applyFont="1" applyFill="1" applyBorder="1" applyAlignment="1">
      <alignment horizontal="center"/>
    </xf>
    <xf numFmtId="0" fontId="28" fillId="13" borderId="16" xfId="0" applyFont="1" applyFill="1" applyBorder="1"/>
    <xf numFmtId="0" fontId="3" fillId="0" borderId="24" xfId="0" applyFont="1" applyBorder="1" applyAlignment="1">
      <alignment horizontal="center"/>
    </xf>
    <xf numFmtId="49" fontId="48" fillId="0" borderId="71" xfId="0" applyNumberFormat="1" applyFont="1" applyFill="1" applyBorder="1" applyAlignment="1">
      <alignment horizontal="center"/>
    </xf>
    <xf numFmtId="49" fontId="57" fillId="13" borderId="13" xfId="0" applyNumberFormat="1" applyFont="1" applyFill="1" applyBorder="1" applyAlignment="1">
      <alignment horizontal="center"/>
    </xf>
    <xf numFmtId="0" fontId="28" fillId="13" borderId="71" xfId="0" applyFont="1" applyFill="1" applyBorder="1"/>
    <xf numFmtId="166" fontId="54" fillId="13" borderId="24" xfId="1" applyNumberFormat="1" applyFont="1" applyFill="1" applyBorder="1" applyAlignment="1">
      <alignment horizontal="right"/>
    </xf>
    <xf numFmtId="166" fontId="54" fillId="13" borderId="13" xfId="1" applyNumberFormat="1" applyFont="1" applyFill="1" applyBorder="1" applyAlignment="1">
      <alignment horizontal="right"/>
    </xf>
    <xf numFmtId="49" fontId="21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9" xfId="0" applyFont="1" applyFill="1" applyBorder="1"/>
    <xf numFmtId="49" fontId="8" fillId="7" borderId="50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55" xfId="0" applyFont="1" applyFill="1" applyBorder="1" applyAlignment="1"/>
    <xf numFmtId="0" fontId="2" fillId="6" borderId="16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40" xfId="0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0" fontId="2" fillId="6" borderId="41" xfId="0" applyFont="1" applyFill="1" applyBorder="1"/>
    <xf numFmtId="49" fontId="8" fillId="7" borderId="63" xfId="0" applyNumberFormat="1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/>
    </xf>
    <xf numFmtId="0" fontId="2" fillId="4" borderId="34" xfId="0" applyFont="1" applyFill="1" applyBorder="1" applyAlignment="1"/>
    <xf numFmtId="0" fontId="8" fillId="4" borderId="34" xfId="0" applyFont="1" applyFill="1" applyBorder="1" applyAlignment="1"/>
    <xf numFmtId="165" fontId="21" fillId="4" borderId="48" xfId="1" applyFont="1" applyFill="1" applyBorder="1" applyAlignment="1"/>
    <xf numFmtId="165" fontId="21" fillId="4" borderId="52" xfId="1" applyFont="1" applyFill="1" applyBorder="1" applyAlignment="1"/>
    <xf numFmtId="165" fontId="21" fillId="4" borderId="53" xfId="1" applyFont="1" applyFill="1" applyBorder="1" applyAlignment="1"/>
    <xf numFmtId="165" fontId="21" fillId="4" borderId="37" xfId="1" applyFont="1" applyFill="1" applyBorder="1" applyAlignment="1"/>
    <xf numFmtId="0" fontId="21" fillId="5" borderId="4" xfId="0" applyFont="1" applyFill="1" applyBorder="1" applyAlignment="1">
      <alignment horizontal="center"/>
    </xf>
    <xf numFmtId="165" fontId="21" fillId="5" borderId="39" xfId="1" applyFont="1" applyFill="1" applyBorder="1" applyAlignment="1"/>
    <xf numFmtId="165" fontId="21" fillId="5" borderId="6" xfId="1" applyFont="1" applyFill="1" applyBorder="1" applyAlignment="1"/>
    <xf numFmtId="165" fontId="21" fillId="5" borderId="83" xfId="1" applyFont="1" applyFill="1" applyBorder="1" applyAlignment="1"/>
    <xf numFmtId="165" fontId="21" fillId="5" borderId="80" xfId="1" applyFont="1" applyFill="1" applyBorder="1" applyAlignment="1"/>
    <xf numFmtId="165" fontId="58" fillId="5" borderId="38" xfId="1" applyFont="1" applyFill="1" applyBorder="1" applyAlignment="1"/>
    <xf numFmtId="0" fontId="2" fillId="0" borderId="8" xfId="0" applyFont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3" borderId="7" xfId="0" applyFont="1" applyFill="1" applyBorder="1"/>
    <xf numFmtId="165" fontId="20" fillId="3" borderId="39" xfId="1" applyFont="1" applyFill="1" applyBorder="1" applyAlignment="1">
      <alignment horizontal="right"/>
    </xf>
    <xf numFmtId="165" fontId="20" fillId="3" borderId="11" xfId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165" fontId="20" fillId="0" borderId="14" xfId="1" applyFont="1" applyFill="1" applyBorder="1" applyAlignment="1">
      <alignment horizontal="right"/>
    </xf>
    <xf numFmtId="165" fontId="20" fillId="0" borderId="6" xfId="1" applyFont="1" applyFill="1" applyBorder="1" applyAlignment="1">
      <alignment horizontal="right"/>
    </xf>
    <xf numFmtId="165" fontId="20" fillId="0" borderId="6" xfId="1" applyFont="1" applyFill="1" applyBorder="1"/>
    <xf numFmtId="165" fontId="20" fillId="0" borderId="11" xfId="1" applyFont="1" applyFill="1" applyBorder="1" applyAlignment="1">
      <alignment horizontal="right"/>
    </xf>
    <xf numFmtId="165" fontId="20" fillId="0" borderId="66" xfId="1" applyFont="1" applyFill="1" applyBorder="1" applyAlignment="1">
      <alignment horizontal="right"/>
    </xf>
    <xf numFmtId="165" fontId="21" fillId="0" borderId="46" xfId="1" applyFont="1" applyFill="1" applyBorder="1" applyAlignment="1">
      <alignment horizontal="right"/>
    </xf>
    <xf numFmtId="165" fontId="59" fillId="2" borderId="29" xfId="1" applyFont="1" applyFill="1" applyBorder="1" applyAlignment="1"/>
    <xf numFmtId="165" fontId="20" fillId="2" borderId="50" xfId="1" applyFont="1" applyFill="1" applyBorder="1" applyAlignment="1"/>
    <xf numFmtId="165" fontId="20" fillId="2" borderId="30" xfId="1" applyFont="1" applyFill="1" applyBorder="1" applyAlignment="1"/>
    <xf numFmtId="165" fontId="20" fillId="2" borderId="29" xfId="1" applyFont="1" applyFill="1" applyBorder="1" applyAlignment="1"/>
    <xf numFmtId="0" fontId="21" fillId="5" borderId="7" xfId="0" applyFont="1" applyFill="1" applyBorder="1" applyAlignment="1"/>
    <xf numFmtId="165" fontId="21" fillId="5" borderId="55" xfId="1" applyFont="1" applyFill="1" applyBorder="1" applyAlignment="1"/>
    <xf numFmtId="165" fontId="21" fillId="5" borderId="4" xfId="1" applyFont="1" applyFill="1" applyBorder="1" applyAlignment="1"/>
    <xf numFmtId="165" fontId="21" fillId="5" borderId="16" xfId="1" applyFont="1" applyFill="1" applyBorder="1" applyAlignment="1"/>
    <xf numFmtId="165" fontId="21" fillId="5" borderId="30" xfId="1" applyFont="1" applyFill="1" applyBorder="1" applyAlignment="1"/>
    <xf numFmtId="49" fontId="21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5" fontId="20" fillId="0" borderId="73" xfId="1" applyFont="1" applyFill="1" applyBorder="1" applyAlignment="1">
      <alignment horizontal="right"/>
    </xf>
    <xf numFmtId="165" fontId="20" fillId="0" borderId="0" xfId="1" applyFont="1" applyFill="1" applyBorder="1" applyAlignment="1">
      <alignment horizontal="right"/>
    </xf>
    <xf numFmtId="165" fontId="20" fillId="0" borderId="0" xfId="1" applyFont="1" applyFill="1" applyBorder="1"/>
    <xf numFmtId="165" fontId="20" fillId="0" borderId="25" xfId="1" applyFont="1" applyFill="1" applyBorder="1" applyAlignment="1">
      <alignment horizontal="right"/>
    </xf>
    <xf numFmtId="165" fontId="21" fillId="7" borderId="59" xfId="1" applyFont="1" applyFill="1" applyBorder="1" applyAlignment="1"/>
    <xf numFmtId="165" fontId="21" fillId="5" borderId="66" xfId="1" applyFont="1" applyFill="1" applyBorder="1" applyAlignment="1"/>
    <xf numFmtId="49" fontId="21" fillId="3" borderId="10" xfId="0" applyNumberFormat="1" applyFont="1" applyFill="1" applyBorder="1" applyAlignment="1">
      <alignment horizontal="center"/>
    </xf>
    <xf numFmtId="165" fontId="20" fillId="3" borderId="14" xfId="1" applyFont="1" applyFill="1" applyBorder="1" applyAlignment="1">
      <alignment horizontal="right"/>
    </xf>
    <xf numFmtId="165" fontId="20" fillId="3" borderId="4" xfId="1" applyFont="1" applyFill="1" applyBorder="1" applyAlignment="1">
      <alignment horizontal="right"/>
    </xf>
    <xf numFmtId="165" fontId="20" fillId="3" borderId="4" xfId="1" applyFont="1" applyFill="1" applyBorder="1"/>
    <xf numFmtId="165" fontId="20" fillId="3" borderId="10" xfId="1" applyFont="1" applyFill="1" applyBorder="1" applyAlignment="1">
      <alignment horizontal="right"/>
    </xf>
    <xf numFmtId="165" fontId="20" fillId="3" borderId="26" xfId="1" applyFont="1" applyFill="1" applyBorder="1" applyAlignment="1">
      <alignment horizontal="right"/>
    </xf>
    <xf numFmtId="165" fontId="20" fillId="3" borderId="30" xfId="1" applyFont="1" applyFill="1" applyBorder="1" applyAlignment="1"/>
    <xf numFmtId="0" fontId="2" fillId="0" borderId="1" xfId="0" applyFont="1" applyFill="1" applyBorder="1" applyAlignment="1">
      <alignment horizontal="center"/>
    </xf>
    <xf numFmtId="49" fontId="21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165" fontId="20" fillId="2" borderId="39" xfId="1" applyFont="1" applyFill="1" applyBorder="1" applyAlignment="1">
      <alignment horizontal="right"/>
    </xf>
    <xf numFmtId="165" fontId="20" fillId="2" borderId="11" xfId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1" xfId="0" applyFont="1" applyFill="1" applyBorder="1"/>
    <xf numFmtId="165" fontId="20" fillId="0" borderId="24" xfId="1" applyFont="1" applyFill="1" applyBorder="1" applyAlignment="1">
      <alignment horizontal="right"/>
    </xf>
    <xf numFmtId="165" fontId="20" fillId="0" borderId="13" xfId="1" applyFont="1" applyFill="1" applyBorder="1" applyAlignment="1">
      <alignment horizontal="right"/>
    </xf>
    <xf numFmtId="165" fontId="20" fillId="0" borderId="13" xfId="1" applyFont="1" applyFill="1" applyBorder="1"/>
    <xf numFmtId="165" fontId="20" fillId="0" borderId="12" xfId="1" applyFont="1" applyFill="1" applyBorder="1" applyAlignment="1">
      <alignment horizontal="right"/>
    </xf>
    <xf numFmtId="165" fontId="20" fillId="0" borderId="68" xfId="1" applyFont="1" applyFill="1" applyBorder="1" applyAlignment="1">
      <alignment horizontal="right"/>
    </xf>
    <xf numFmtId="165" fontId="21" fillId="0" borderId="71" xfId="1" applyFont="1" applyFill="1" applyBorder="1" applyAlignment="1">
      <alignment horizontal="right"/>
    </xf>
    <xf numFmtId="165" fontId="20" fillId="2" borderId="33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/>
    <xf numFmtId="49" fontId="49" fillId="6" borderId="44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6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5" xfId="0" applyFont="1" applyFill="1" applyBorder="1"/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/>
    <xf numFmtId="0" fontId="45" fillId="5" borderId="4" xfId="0" applyFont="1" applyFill="1" applyBorder="1" applyAlignment="1">
      <alignment horizontal="center"/>
    </xf>
    <xf numFmtId="0" fontId="45" fillId="5" borderId="16" xfId="0" applyFont="1" applyFill="1" applyBorder="1" applyAlignment="1"/>
    <xf numFmtId="0" fontId="19" fillId="5" borderId="16" xfId="0" applyFont="1" applyFill="1" applyBorder="1" applyAlignment="1"/>
    <xf numFmtId="0" fontId="19" fillId="5" borderId="28" xfId="0" applyFont="1" applyFill="1" applyBorder="1" applyAlignment="1"/>
    <xf numFmtId="0" fontId="19" fillId="0" borderId="8" xfId="0" applyFont="1" applyBorder="1" applyAlignment="1">
      <alignment horizontal="center"/>
    </xf>
    <xf numFmtId="49" fontId="45" fillId="3" borderId="10" xfId="0" applyNumberFormat="1" applyFont="1" applyFill="1" applyBorder="1" applyAlignment="1">
      <alignment horizontal="center"/>
    </xf>
    <xf numFmtId="0" fontId="19" fillId="3" borderId="28" xfId="0" applyFont="1" applyFill="1" applyBorder="1"/>
    <xf numFmtId="0" fontId="19" fillId="0" borderId="10" xfId="0" applyFont="1" applyFill="1" applyBorder="1" applyAlignment="1">
      <alignment horizontal="center"/>
    </xf>
    <xf numFmtId="49" fontId="45" fillId="0" borderId="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8" xfId="0" applyFont="1" applyFill="1" applyBorder="1" applyAlignment="1">
      <alignment horizontal="center"/>
    </xf>
    <xf numFmtId="49" fontId="45" fillId="0" borderId="11" xfId="0" applyNumberFormat="1" applyFont="1" applyFill="1" applyBorder="1" applyAlignment="1">
      <alignment horizontal="center"/>
    </xf>
    <xf numFmtId="0" fontId="19" fillId="2" borderId="4" xfId="0" applyFont="1" applyFill="1" applyBorder="1"/>
    <xf numFmtId="0" fontId="19" fillId="2" borderId="28" xfId="0" applyFont="1" applyFill="1" applyBorder="1"/>
    <xf numFmtId="0" fontId="19" fillId="13" borderId="31" xfId="0" applyFont="1" applyFill="1" applyBorder="1" applyAlignment="1">
      <alignment horizontal="center"/>
    </xf>
    <xf numFmtId="49" fontId="45" fillId="13" borderId="12" xfId="0" applyNumberFormat="1" applyFont="1" applyFill="1" applyBorder="1" applyAlignment="1">
      <alignment horizontal="center"/>
    </xf>
    <xf numFmtId="0" fontId="19" fillId="13" borderId="13" xfId="0" applyFont="1" applyFill="1" applyBorder="1"/>
    <xf numFmtId="0" fontId="19" fillId="13" borderId="32" xfId="0" applyFont="1" applyFill="1" applyBorder="1"/>
    <xf numFmtId="49" fontId="45" fillId="6" borderId="44" xfId="0" applyNumberFormat="1" applyFont="1" applyFill="1" applyBorder="1" applyAlignment="1">
      <alignment horizontal="center"/>
    </xf>
    <xf numFmtId="0" fontId="19" fillId="6" borderId="45" xfId="0" applyFont="1" applyFill="1" applyBorder="1"/>
    <xf numFmtId="0" fontId="19" fillId="6" borderId="11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46" xfId="0" applyNumberFormat="1" applyFont="1" applyFill="1" applyBorder="1" applyAlignment="1">
      <alignment horizontal="center"/>
    </xf>
    <xf numFmtId="0" fontId="19" fillId="6" borderId="47" xfId="0" applyFont="1" applyFill="1" applyBorder="1"/>
    <xf numFmtId="0" fontId="19" fillId="6" borderId="1" xfId="0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19" fillId="6" borderId="40" xfId="0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31" fillId="4" borderId="53" xfId="0" applyFont="1" applyFill="1" applyBorder="1" applyAlignment="1">
      <alignment horizontal="left" vertical="center"/>
    </xf>
    <xf numFmtId="0" fontId="31" fillId="4" borderId="34" xfId="0" applyFont="1" applyFill="1" applyBorder="1" applyAlignment="1">
      <alignment vertical="center"/>
    </xf>
    <xf numFmtId="0" fontId="19" fillId="4" borderId="34" xfId="0" applyFont="1" applyFill="1" applyBorder="1" applyAlignment="1"/>
    <xf numFmtId="0" fontId="19" fillId="3" borderId="16" xfId="0" applyFont="1" applyFill="1" applyBorder="1"/>
    <xf numFmtId="0" fontId="19" fillId="0" borderId="10" xfId="0" applyFont="1" applyBorder="1" applyAlignment="1">
      <alignment horizontal="center"/>
    </xf>
    <xf numFmtId="49" fontId="45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/>
    <xf numFmtId="166" fontId="19" fillId="0" borderId="14" xfId="1" applyNumberFormat="1" applyFont="1" applyFill="1" applyBorder="1" applyAlignment="1">
      <alignment horizontal="right"/>
    </xf>
    <xf numFmtId="166" fontId="19" fillId="0" borderId="4" xfId="1" applyNumberFormat="1" applyFont="1" applyFill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19" fillId="13" borderId="10" xfId="0" applyFont="1" applyFill="1" applyBorder="1" applyAlignment="1">
      <alignment horizontal="center"/>
    </xf>
    <xf numFmtId="0" fontId="19" fillId="13" borderId="16" xfId="0" applyFont="1" applyFill="1" applyBorder="1" applyAlignment="1">
      <alignment horizontal="left"/>
    </xf>
    <xf numFmtId="0" fontId="19" fillId="0" borderId="12" xfId="0" applyFont="1" applyBorder="1" applyAlignment="1">
      <alignment horizontal="center"/>
    </xf>
    <xf numFmtId="49" fontId="45" fillId="0" borderId="23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23" xfId="0" applyFont="1" applyFill="1" applyBorder="1"/>
    <xf numFmtId="166" fontId="19" fillId="0" borderId="24" xfId="1" applyNumberFormat="1" applyFont="1" applyFill="1" applyBorder="1" applyAlignment="1">
      <alignment horizontal="right"/>
    </xf>
    <xf numFmtId="166" fontId="19" fillId="0" borderId="13" xfId="1" applyNumberFormat="1" applyFont="1" applyFill="1" applyBorder="1" applyAlignment="1">
      <alignment horizontal="right"/>
    </xf>
    <xf numFmtId="0" fontId="19" fillId="4" borderId="35" xfId="0" applyFont="1" applyFill="1" applyBorder="1" applyAlignment="1"/>
    <xf numFmtId="166" fontId="45" fillId="4" borderId="52" xfId="1" applyNumberFormat="1" applyFont="1" applyFill="1" applyBorder="1" applyAlignment="1"/>
    <xf numFmtId="0" fontId="31" fillId="3" borderId="28" xfId="0" applyFont="1" applyFill="1" applyBorder="1"/>
    <xf numFmtId="49" fontId="45" fillId="0" borderId="10" xfId="0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32" xfId="0" applyFont="1" applyFill="1" applyBorder="1"/>
    <xf numFmtId="166" fontId="29" fillId="0" borderId="12" xfId="1" applyNumberFormat="1" applyFont="1" applyFill="1" applyBorder="1" applyAlignment="1">
      <alignment horizontal="right"/>
    </xf>
    <xf numFmtId="166" fontId="29" fillId="0" borderId="13" xfId="1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0" fontId="19" fillId="6" borderId="86" xfId="0" applyFont="1" applyFill="1" applyBorder="1" applyAlignment="1">
      <alignment horizontal="center"/>
    </xf>
    <xf numFmtId="49" fontId="19" fillId="6" borderId="86" xfId="0" applyNumberFormat="1" applyFont="1" applyFill="1" applyBorder="1" applyAlignment="1">
      <alignment horizontal="center"/>
    </xf>
    <xf numFmtId="0" fontId="19" fillId="6" borderId="56" xfId="0" applyFont="1" applyFill="1" applyBorder="1"/>
    <xf numFmtId="0" fontId="31" fillId="4" borderId="79" xfId="0" applyFont="1" applyFill="1" applyBorder="1" applyAlignment="1">
      <alignment horizontal="left" vertical="center"/>
    </xf>
    <xf numFmtId="0" fontId="31" fillId="4" borderId="41" xfId="0" applyFont="1" applyFill="1" applyBorder="1" applyAlignment="1">
      <alignment vertical="center"/>
    </xf>
    <xf numFmtId="0" fontId="19" fillId="4" borderId="41" xfId="0" applyFont="1" applyFill="1" applyBorder="1" applyAlignment="1"/>
    <xf numFmtId="0" fontId="19" fillId="4" borderId="42" xfId="0" applyFont="1" applyFill="1" applyBorder="1" applyAlignment="1"/>
    <xf numFmtId="49" fontId="45" fillId="3" borderId="1" xfId="0" applyNumberFormat="1" applyFont="1" applyFill="1" applyBorder="1" applyAlignment="1">
      <alignment horizontal="center"/>
    </xf>
    <xf numFmtId="49" fontId="31" fillId="3" borderId="66" xfId="0" applyNumberFormat="1" applyFont="1" applyFill="1" applyBorder="1" applyAlignment="1">
      <alignment horizontal="left"/>
    </xf>
    <xf numFmtId="49" fontId="45" fillId="0" borderId="8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2" borderId="27" xfId="0" applyFont="1" applyFill="1" applyBorder="1"/>
    <xf numFmtId="49" fontId="31" fillId="3" borderId="4" xfId="0" applyNumberFormat="1" applyFont="1" applyFill="1" applyBorder="1" applyAlignment="1">
      <alignment horizontal="left"/>
    </xf>
    <xf numFmtId="0" fontId="19" fillId="2" borderId="26" xfId="0" applyFont="1" applyFill="1" applyBorder="1"/>
    <xf numFmtId="0" fontId="45" fillId="2" borderId="4" xfId="0" applyFont="1" applyFill="1" applyBorder="1" applyAlignment="1">
      <alignment horizontal="center"/>
    </xf>
    <xf numFmtId="0" fontId="45" fillId="2" borderId="4" xfId="0" applyFont="1" applyFill="1" applyBorder="1" applyAlignment="1"/>
    <xf numFmtId="0" fontId="19" fillId="2" borderId="4" xfId="0" applyFont="1" applyFill="1" applyBorder="1" applyAlignment="1"/>
    <xf numFmtId="0" fontId="19" fillId="2" borderId="26" xfId="0" applyFont="1" applyFill="1" applyBorder="1" applyAlignment="1"/>
    <xf numFmtId="0" fontId="45" fillId="14" borderId="4" xfId="0" applyFont="1" applyFill="1" applyBorder="1" applyAlignment="1">
      <alignment horizontal="center"/>
    </xf>
    <xf numFmtId="0" fontId="45" fillId="14" borderId="4" xfId="0" applyFont="1" applyFill="1" applyBorder="1" applyAlignment="1"/>
    <xf numFmtId="0" fontId="19" fillId="14" borderId="4" xfId="0" applyFont="1" applyFill="1" applyBorder="1" applyAlignment="1"/>
    <xf numFmtId="0" fontId="31" fillId="14" borderId="26" xfId="0" applyFont="1" applyFill="1" applyBorder="1" applyAlignment="1"/>
    <xf numFmtId="0" fontId="45" fillId="2" borderId="10" xfId="0" applyFont="1" applyFill="1" applyBorder="1" applyAlignment="1"/>
    <xf numFmtId="0" fontId="45" fillId="2" borderId="13" xfId="0" applyFont="1" applyFill="1" applyBorder="1" applyAlignment="1">
      <alignment horizontal="center"/>
    </xf>
    <xf numFmtId="0" fontId="45" fillId="2" borderId="12" xfId="0" applyFont="1" applyFill="1" applyBorder="1" applyAlignment="1"/>
    <xf numFmtId="0" fontId="19" fillId="2" borderId="13" xfId="0" applyFont="1" applyFill="1" applyBorder="1" applyAlignment="1"/>
    <xf numFmtId="0" fontId="19" fillId="2" borderId="68" xfId="0" applyFont="1" applyFill="1" applyBorder="1" applyAlignment="1"/>
    <xf numFmtId="49" fontId="31" fillId="6" borderId="103" xfId="0" applyNumberFormat="1" applyFont="1" applyFill="1" applyBorder="1" applyAlignment="1">
      <alignment horizontal="center"/>
    </xf>
    <xf numFmtId="49" fontId="19" fillId="6" borderId="103" xfId="0" applyNumberFormat="1" applyFont="1" applyFill="1" applyBorder="1" applyAlignment="1">
      <alignment horizontal="center"/>
    </xf>
    <xf numFmtId="0" fontId="19" fillId="6" borderId="103" xfId="0" applyFont="1" applyFill="1" applyBorder="1"/>
    <xf numFmtId="49" fontId="19" fillId="6" borderId="4" xfId="0" applyNumberFormat="1" applyFont="1" applyFill="1" applyBorder="1" applyAlignment="1">
      <alignment horizontal="center"/>
    </xf>
    <xf numFmtId="0" fontId="19" fillId="6" borderId="4" xfId="0" applyFont="1" applyFill="1" applyBorder="1"/>
    <xf numFmtId="0" fontId="19" fillId="6" borderId="26" xfId="0" applyFont="1" applyFill="1" applyBorder="1" applyAlignment="1">
      <alignment horizontal="center"/>
    </xf>
    <xf numFmtId="3" fontId="45" fillId="4" borderId="5" xfId="0" applyNumberFormat="1" applyFont="1" applyFill="1" applyBorder="1" applyAlignment="1"/>
    <xf numFmtId="0" fontId="19" fillId="0" borderId="9" xfId="0" applyFont="1" applyBorder="1" applyAlignment="1">
      <alignment horizontal="center"/>
    </xf>
    <xf numFmtId="49" fontId="45" fillId="3" borderId="4" xfId="0" applyNumberFormat="1" applyFont="1" applyFill="1" applyBorder="1" applyAlignment="1">
      <alignment horizontal="center"/>
    </xf>
    <xf numFmtId="3" fontId="45" fillId="3" borderId="4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49" fontId="45" fillId="0" borderId="13" xfId="0" applyNumberFormat="1" applyFont="1" applyFill="1" applyBorder="1" applyAlignment="1">
      <alignment horizontal="center"/>
    </xf>
    <xf numFmtId="0" fontId="2" fillId="14" borderId="0" xfId="0" applyFont="1" applyFill="1"/>
    <xf numFmtId="49" fontId="3" fillId="6" borderId="6" xfId="0" applyNumberFormat="1" applyFont="1" applyFill="1" applyBorder="1" applyAlignment="1">
      <alignment horizontal="center"/>
    </xf>
    <xf numFmtId="0" fontId="3" fillId="6" borderId="26" xfId="0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51" xfId="0" applyNumberFormat="1" applyFont="1" applyFill="1" applyBorder="1" applyAlignment="1">
      <alignment horizontal="center"/>
    </xf>
    <xf numFmtId="0" fontId="8" fillId="4" borderId="79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45" fillId="5" borderId="4" xfId="0" applyFont="1" applyFill="1" applyBorder="1" applyAlignment="1"/>
    <xf numFmtId="0" fontId="19" fillId="5" borderId="4" xfId="0" applyFont="1" applyFill="1" applyBorder="1" applyAlignment="1"/>
    <xf numFmtId="0" fontId="19" fillId="5" borderId="7" xfId="0" applyFont="1" applyFill="1" applyBorder="1" applyAlignment="1"/>
    <xf numFmtId="0" fontId="19" fillId="2" borderId="7" xfId="0" applyFont="1" applyFill="1" applyBorder="1"/>
    <xf numFmtId="49" fontId="45" fillId="13" borderId="4" xfId="0" applyNumberFormat="1" applyFont="1" applyFill="1" applyBorder="1" applyAlignment="1">
      <alignment horizontal="center"/>
    </xf>
    <xf numFmtId="0" fontId="19" fillId="13" borderId="7" xfId="0" applyFont="1" applyFill="1" applyBorder="1"/>
    <xf numFmtId="0" fontId="31" fillId="5" borderId="4" xfId="0" applyFont="1" applyFill="1" applyBorder="1" applyAlignment="1"/>
    <xf numFmtId="0" fontId="31" fillId="5" borderId="7" xfId="0" applyFont="1" applyFill="1" applyBorder="1" applyAlignment="1"/>
    <xf numFmtId="0" fontId="19" fillId="0" borderId="4" xfId="0" applyFont="1" applyFill="1" applyBorder="1" applyAlignment="1">
      <alignment horizontal="center"/>
    </xf>
    <xf numFmtId="0" fontId="19" fillId="0" borderId="7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67" xfId="0" applyFont="1" applyFill="1" applyBorder="1"/>
    <xf numFmtId="3" fontId="31" fillId="5" borderId="4" xfId="0" applyNumberFormat="1" applyFont="1" applyFill="1" applyBorder="1" applyAlignment="1"/>
    <xf numFmtId="166" fontId="31" fillId="5" borderId="4" xfId="1" applyNumberFormat="1" applyFont="1" applyFill="1" applyBorder="1" applyAlignment="1"/>
    <xf numFmtId="49" fontId="19" fillId="3" borderId="4" xfId="0" applyNumberFormat="1" applyFont="1" applyFill="1" applyBorder="1" applyAlignment="1">
      <alignment horizontal="left"/>
    </xf>
    <xf numFmtId="0" fontId="19" fillId="3" borderId="4" xfId="0" applyFont="1" applyFill="1" applyBorder="1"/>
    <xf numFmtId="3" fontId="19" fillId="3" borderId="4" xfId="0" applyNumberFormat="1" applyFont="1" applyFill="1" applyBorder="1" applyAlignment="1">
      <alignment horizontal="right"/>
    </xf>
    <xf numFmtId="166" fontId="19" fillId="3" borderId="4" xfId="1" applyNumberFormat="1" applyFont="1" applyFill="1" applyBorder="1" applyAlignment="1">
      <alignment horizontal="right"/>
    </xf>
    <xf numFmtId="166" fontId="19" fillId="0" borderId="4" xfId="1" applyNumberFormat="1" applyFont="1" applyFill="1" applyBorder="1"/>
    <xf numFmtId="166" fontId="19" fillId="0" borderId="26" xfId="1" applyNumberFormat="1" applyFont="1" applyFill="1" applyBorder="1" applyAlignment="1">
      <alignment horizontal="right"/>
    </xf>
    <xf numFmtId="0" fontId="19" fillId="0" borderId="4" xfId="0" applyFont="1" applyFill="1" applyBorder="1"/>
    <xf numFmtId="49" fontId="19" fillId="17" borderId="4" xfId="0" applyNumberFormat="1" applyFont="1" applyFill="1" applyBorder="1" applyAlignment="1">
      <alignment horizontal="center"/>
    </xf>
    <xf numFmtId="49" fontId="31" fillId="17" borderId="4" xfId="0" applyNumberFormat="1" applyFont="1" applyFill="1" applyBorder="1" applyAlignment="1">
      <alignment horizontal="center"/>
    </xf>
    <xf numFmtId="166" fontId="19" fillId="0" borderId="13" xfId="1" applyNumberFormat="1" applyFont="1" applyFill="1" applyBorder="1"/>
    <xf numFmtId="166" fontId="19" fillId="0" borderId="68" xfId="1" applyNumberFormat="1" applyFont="1" applyFill="1" applyBorder="1" applyAlignment="1">
      <alignment horizontal="right"/>
    </xf>
    <xf numFmtId="49" fontId="45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0" fontId="31" fillId="3" borderId="27" xfId="0" applyFont="1" applyFill="1" applyBorder="1"/>
    <xf numFmtId="0" fontId="45" fillId="3" borderId="28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49" fontId="19" fillId="3" borderId="11" xfId="0" applyNumberFormat="1" applyFont="1" applyFill="1" applyBorder="1" applyAlignment="1">
      <alignment horizontal="center"/>
    </xf>
    <xf numFmtId="0" fontId="19" fillId="3" borderId="66" xfId="0" applyFont="1" applyFill="1" applyBorder="1"/>
    <xf numFmtId="0" fontId="19" fillId="3" borderId="96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49" fontId="19" fillId="3" borderId="0" xfId="0" applyNumberFormat="1" applyFont="1" applyFill="1" applyBorder="1" applyAlignment="1">
      <alignment horizontal="center"/>
    </xf>
    <xf numFmtId="0" fontId="19" fillId="3" borderId="62" xfId="0" applyFont="1" applyFill="1" applyBorder="1"/>
    <xf numFmtId="0" fontId="19" fillId="3" borderId="104" xfId="0" applyFont="1" applyFill="1" applyBorder="1" applyAlignment="1">
      <alignment horizontal="center" vertical="center"/>
    </xf>
    <xf numFmtId="0" fontId="19" fillId="3" borderId="59" xfId="0" applyFont="1" applyFill="1" applyBorder="1"/>
    <xf numFmtId="0" fontId="19" fillId="3" borderId="42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49" fontId="19" fillId="10" borderId="7" xfId="0" applyNumberFormat="1" applyFont="1" applyFill="1" applyBorder="1" applyAlignment="1">
      <alignment horizontal="center" vertical="center"/>
    </xf>
    <xf numFmtId="0" fontId="31" fillId="10" borderId="3" xfId="0" applyFont="1" applyFill="1" applyBorder="1" applyAlignment="1">
      <alignment horizontal="center" vertical="center"/>
    </xf>
    <xf numFmtId="166" fontId="31" fillId="10" borderId="5" xfId="1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>
      <alignment horizontal="left" vertical="center"/>
    </xf>
    <xf numFmtId="0" fontId="31" fillId="4" borderId="7" xfId="0" applyFont="1" applyFill="1" applyBorder="1" applyAlignment="1">
      <alignment vertical="center"/>
    </xf>
    <xf numFmtId="0" fontId="19" fillId="4" borderId="14" xfId="0" applyFont="1" applyFill="1" applyBorder="1" applyAlignment="1"/>
    <xf numFmtId="166" fontId="31" fillId="4" borderId="4" xfId="1" applyNumberFormat="1" applyFont="1" applyFill="1" applyBorder="1" applyAlignment="1"/>
    <xf numFmtId="0" fontId="45" fillId="8" borderId="7" xfId="0" applyFont="1" applyFill="1" applyBorder="1" applyAlignment="1"/>
    <xf numFmtId="0" fontId="19" fillId="8" borderId="14" xfId="0" applyFont="1" applyFill="1" applyBorder="1" applyAlignment="1"/>
    <xf numFmtId="166" fontId="31" fillId="8" borderId="4" xfId="1" applyNumberFormat="1" applyFont="1" applyFill="1" applyBorder="1" applyAlignment="1"/>
    <xf numFmtId="49" fontId="45" fillId="3" borderId="7" xfId="0" applyNumberFormat="1" applyFont="1" applyFill="1" applyBorder="1" applyAlignment="1">
      <alignment horizontal="center"/>
    </xf>
    <xf numFmtId="0" fontId="19" fillId="3" borderId="14" xfId="0" applyFont="1" applyFill="1" applyBorder="1"/>
    <xf numFmtId="166" fontId="31" fillId="3" borderId="4" xfId="1" applyNumberFormat="1" applyFont="1" applyFill="1" applyBorder="1" applyAlignment="1">
      <alignment horizontal="right"/>
    </xf>
    <xf numFmtId="49" fontId="45" fillId="16" borderId="7" xfId="0" applyNumberFormat="1" applyFont="1" applyFill="1" applyBorder="1" applyAlignment="1">
      <alignment horizontal="center"/>
    </xf>
    <xf numFmtId="0" fontId="31" fillId="16" borderId="14" xfId="0" applyFont="1" applyFill="1" applyBorder="1"/>
    <xf numFmtId="166" fontId="19" fillId="16" borderId="4" xfId="1" applyNumberFormat="1" applyFont="1" applyFill="1" applyBorder="1" applyAlignment="1">
      <alignment horizontal="right"/>
    </xf>
    <xf numFmtId="49" fontId="45" fillId="0" borderId="7" xfId="0" applyNumberFormat="1" applyFont="1" applyFill="1" applyBorder="1" applyAlignment="1">
      <alignment horizontal="center"/>
    </xf>
    <xf numFmtId="0" fontId="19" fillId="0" borderId="14" xfId="0" applyFont="1" applyFill="1" applyBorder="1"/>
    <xf numFmtId="166" fontId="19" fillId="16" borderId="4" xfId="1" applyNumberFormat="1" applyFont="1" applyFill="1" applyBorder="1"/>
    <xf numFmtId="49" fontId="45" fillId="13" borderId="67" xfId="0" applyNumberFormat="1" applyFont="1" applyFill="1" applyBorder="1" applyAlignment="1">
      <alignment horizontal="center"/>
    </xf>
    <xf numFmtId="0" fontId="19" fillId="13" borderId="24" xfId="0" applyFont="1" applyFill="1" applyBorder="1"/>
    <xf numFmtId="166" fontId="19" fillId="13" borderId="13" xfId="1" applyNumberFormat="1" applyFont="1" applyFill="1" applyBorder="1" applyAlignment="1">
      <alignment horizontal="right"/>
    </xf>
    <xf numFmtId="166" fontId="19" fillId="13" borderId="13" xfId="1" applyNumberFormat="1" applyFont="1" applyFill="1" applyBorder="1"/>
    <xf numFmtId="0" fontId="19" fillId="13" borderId="0" xfId="0" applyFont="1" applyFill="1" applyBorder="1"/>
    <xf numFmtId="4" fontId="31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 applyAlignment="1">
      <alignment horizontal="right"/>
    </xf>
    <xf numFmtId="3" fontId="19" fillId="13" borderId="0" xfId="0" applyNumberFormat="1" applyFont="1" applyFill="1" applyBorder="1"/>
    <xf numFmtId="49" fontId="61" fillId="0" borderId="0" xfId="0" applyNumberFormat="1" applyFont="1" applyBorder="1" applyAlignment="1">
      <alignment horizontal="center" vertical="center"/>
    </xf>
    <xf numFmtId="3" fontId="50" fillId="6" borderId="60" xfId="0" applyNumberFormat="1" applyFont="1" applyFill="1" applyBorder="1" applyAlignment="1">
      <alignment horizontal="center"/>
    </xf>
    <xf numFmtId="0" fontId="50" fillId="6" borderId="65" xfId="0" applyFont="1" applyFill="1" applyBorder="1" applyAlignment="1">
      <alignment horizontal="center"/>
    </xf>
    <xf numFmtId="0" fontId="19" fillId="6" borderId="0" xfId="0" applyFont="1" applyFill="1" applyBorder="1"/>
    <xf numFmtId="0" fontId="19" fillId="6" borderId="1" xfId="0" applyFont="1" applyFill="1" applyBorder="1"/>
    <xf numFmtId="49" fontId="50" fillId="6" borderId="65" xfId="0" applyNumberFormat="1" applyFont="1" applyFill="1" applyBorder="1" applyAlignment="1">
      <alignment horizontal="center"/>
    </xf>
    <xf numFmtId="0" fontId="19" fillId="2" borderId="2" xfId="0" applyFont="1" applyFill="1" applyBorder="1" applyAlignment="1"/>
    <xf numFmtId="49" fontId="45" fillId="2" borderId="8" xfId="0" applyNumberFormat="1" applyFont="1" applyFill="1" applyBorder="1" applyAlignment="1">
      <alignment horizontal="center"/>
    </xf>
    <xf numFmtId="49" fontId="45" fillId="2" borderId="5" xfId="0" applyNumberFormat="1" applyFont="1" applyFill="1" applyBorder="1" applyAlignment="1">
      <alignment horizontal="center"/>
    </xf>
    <xf numFmtId="0" fontId="19" fillId="2" borderId="9" xfId="0" applyFont="1" applyFill="1" applyBorder="1"/>
    <xf numFmtId="0" fontId="19" fillId="2" borderId="8" xfId="0" applyFont="1" applyFill="1" applyBorder="1"/>
    <xf numFmtId="0" fontId="19" fillId="0" borderId="3" xfId="0" applyFont="1" applyFill="1" applyBorder="1" applyAlignment="1"/>
    <xf numFmtId="49" fontId="29" fillId="2" borderId="5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29" fillId="2" borderId="8" xfId="0" applyNumberFormat="1" applyFont="1" applyFill="1" applyBorder="1" applyAlignment="1">
      <alignment horizontal="center"/>
    </xf>
    <xf numFmtId="0" fontId="19" fillId="0" borderId="9" xfId="0" applyFont="1" applyFill="1" applyBorder="1"/>
    <xf numFmtId="0" fontId="19" fillId="0" borderId="8" xfId="0" applyFont="1" applyBorder="1"/>
    <xf numFmtId="0" fontId="3" fillId="0" borderId="39" xfId="0" applyFont="1" applyBorder="1" applyAlignment="1"/>
    <xf numFmtId="0" fontId="3" fillId="0" borderId="3" xfId="0" applyFont="1" applyFill="1" applyBorder="1" applyAlignment="1"/>
    <xf numFmtId="0" fontId="31" fillId="4" borderId="13" xfId="0" applyFont="1" applyFill="1" applyBorder="1"/>
    <xf numFmtId="0" fontId="45" fillId="2" borderId="75" xfId="0" applyFont="1" applyFill="1" applyBorder="1" applyAlignment="1">
      <alignment vertical="center"/>
    </xf>
    <xf numFmtId="0" fontId="45" fillId="7" borderId="51" xfId="0" applyFont="1" applyFill="1" applyBorder="1"/>
    <xf numFmtId="0" fontId="45" fillId="11" borderId="77" xfId="0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18" fillId="0" borderId="0" xfId="0" applyFont="1"/>
    <xf numFmtId="0" fontId="46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/>
    </xf>
    <xf numFmtId="49" fontId="8" fillId="7" borderId="50" xfId="0" applyNumberFormat="1" applyFont="1" applyFill="1" applyBorder="1" applyAlignment="1">
      <alignment horizontal="center"/>
    </xf>
    <xf numFmtId="0" fontId="19" fillId="0" borderId="73" xfId="0" applyFont="1" applyBorder="1"/>
    <xf numFmtId="0" fontId="31" fillId="8" borderId="5" xfId="0" applyFont="1" applyFill="1" applyBorder="1"/>
    <xf numFmtId="0" fontId="31" fillId="8" borderId="4" xfId="0" applyFont="1" applyFill="1" applyBorder="1"/>
    <xf numFmtId="0" fontId="29" fillId="0" borderId="4" xfId="0" applyFont="1" applyFill="1" applyBorder="1" applyAlignment="1"/>
    <xf numFmtId="0" fontId="45" fillId="2" borderId="5" xfId="0" applyFont="1" applyFill="1" applyBorder="1" applyAlignment="1">
      <alignment vertical="center"/>
    </xf>
    <xf numFmtId="0" fontId="29" fillId="0" borderId="4" xfId="0" applyFont="1" applyFill="1" applyBorder="1"/>
    <xf numFmtId="0" fontId="31" fillId="10" borderId="4" xfId="0" applyFont="1" applyFill="1" applyBorder="1"/>
    <xf numFmtId="0" fontId="31" fillId="10" borderId="17" xfId="0" applyFont="1" applyFill="1" applyBorder="1"/>
    <xf numFmtId="0" fontId="19" fillId="0" borderId="5" xfId="0" applyFont="1" applyFill="1" applyBorder="1"/>
    <xf numFmtId="49" fontId="13" fillId="19" borderId="5" xfId="0" applyNumberFormat="1" applyFont="1" applyFill="1" applyBorder="1" applyAlignment="1">
      <alignment horizontal="center"/>
    </xf>
    <xf numFmtId="49" fontId="15" fillId="19" borderId="4" xfId="0" applyNumberFormat="1" applyFont="1" applyFill="1" applyBorder="1" applyAlignment="1">
      <alignment horizontal="center"/>
    </xf>
    <xf numFmtId="49" fontId="15" fillId="19" borderId="8" xfId="0" applyNumberFormat="1" applyFont="1" applyFill="1" applyBorder="1" applyAlignment="1">
      <alignment horizontal="center"/>
    </xf>
    <xf numFmtId="49" fontId="15" fillId="19" borderId="9" xfId="0" applyNumberFormat="1" applyFont="1" applyFill="1" applyBorder="1" applyAlignment="1">
      <alignment horizontal="center"/>
    </xf>
    <xf numFmtId="49" fontId="14" fillId="19" borderId="8" xfId="0" applyNumberFormat="1" applyFont="1" applyFill="1" applyBorder="1" applyAlignment="1">
      <alignment horizontal="center"/>
    </xf>
    <xf numFmtId="49" fontId="16" fillId="19" borderId="5" xfId="0" applyNumberFormat="1" applyFont="1" applyFill="1" applyBorder="1" applyAlignment="1">
      <alignment horizontal="center"/>
    </xf>
    <xf numFmtId="49" fontId="7" fillId="19" borderId="8" xfId="0" applyNumberFormat="1" applyFont="1" applyFill="1" applyBorder="1" applyAlignment="1">
      <alignment horizontal="center"/>
    </xf>
    <xf numFmtId="49" fontId="7" fillId="19" borderId="9" xfId="0" applyNumberFormat="1" applyFont="1" applyFill="1" applyBorder="1" applyAlignment="1">
      <alignment horizontal="center"/>
    </xf>
    <xf numFmtId="49" fontId="16" fillId="19" borderId="10" xfId="0" applyNumberFormat="1" applyFont="1" applyFill="1" applyBorder="1" applyAlignment="1">
      <alignment horizontal="center"/>
    </xf>
    <xf numFmtId="49" fontId="7" fillId="19" borderId="4" xfId="0" applyNumberFormat="1" applyFont="1" applyFill="1" applyBorder="1" applyAlignment="1">
      <alignment horizontal="center"/>
    </xf>
    <xf numFmtId="49" fontId="7" fillId="19" borderId="16" xfId="0" applyNumberFormat="1" applyFont="1" applyFill="1" applyBorder="1" applyAlignment="1">
      <alignment horizontal="center"/>
    </xf>
    <xf numFmtId="49" fontId="14" fillId="19" borderId="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13" fillId="16" borderId="8" xfId="0" applyNumberFormat="1" applyFont="1" applyFill="1" applyBorder="1" applyAlignment="1">
      <alignment horizontal="center"/>
    </xf>
    <xf numFmtId="49" fontId="13" fillId="19" borderId="8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25" fillId="12" borderId="8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9" fontId="13" fillId="19" borderId="1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0" fontId="14" fillId="16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1" fillId="2" borderId="4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22" xfId="0" applyFont="1" applyBorder="1" applyAlignment="1">
      <alignment horizontal="center"/>
    </xf>
    <xf numFmtId="0" fontId="19" fillId="19" borderId="4" xfId="0" applyFont="1" applyFill="1" applyBorder="1" applyAlignment="1">
      <alignment horizontal="center"/>
    </xf>
    <xf numFmtId="0" fontId="19" fillId="19" borderId="55" xfId="0" applyFont="1" applyFill="1" applyBorder="1" applyAlignment="1">
      <alignment horizontal="center"/>
    </xf>
    <xf numFmtId="0" fontId="19" fillId="19" borderId="3" xfId="0" applyFont="1" applyFill="1" applyBorder="1" applyAlignment="1">
      <alignment horizontal="center"/>
    </xf>
    <xf numFmtId="0" fontId="19" fillId="19" borderId="9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49" fontId="45" fillId="5" borderId="20" xfId="0" applyNumberFormat="1" applyFont="1" applyFill="1" applyBorder="1" applyAlignment="1">
      <alignment horizontal="center"/>
    </xf>
    <xf numFmtId="49" fontId="45" fillId="5" borderId="107" xfId="0" applyNumberFormat="1" applyFont="1" applyFill="1" applyBorder="1" applyAlignment="1">
      <alignment horizontal="center"/>
    </xf>
    <xf numFmtId="49" fontId="45" fillId="5" borderId="103" xfId="0" applyNumberFormat="1" applyFont="1" applyFill="1" applyBorder="1" applyAlignment="1">
      <alignment horizontal="center"/>
    </xf>
    <xf numFmtId="49" fontId="19" fillId="5" borderId="107" xfId="0" applyNumberFormat="1" applyFont="1" applyFill="1" applyBorder="1" applyAlignment="1">
      <alignment horizontal="center"/>
    </xf>
    <xf numFmtId="0" fontId="31" fillId="5" borderId="21" xfId="0" applyFont="1" applyFill="1" applyBorder="1"/>
    <xf numFmtId="0" fontId="19" fillId="5" borderId="107" xfId="0" applyFont="1" applyFill="1" applyBorder="1"/>
    <xf numFmtId="3" fontId="31" fillId="5" borderId="89" xfId="0" applyNumberFormat="1" applyFont="1" applyFill="1" applyBorder="1" applyAlignment="1"/>
    <xf numFmtId="0" fontId="19" fillId="4" borderId="22" xfId="0" applyFont="1" applyFill="1" applyBorder="1" applyAlignment="1"/>
    <xf numFmtId="49" fontId="19" fillId="4" borderId="13" xfId="0" applyNumberFormat="1" applyFont="1" applyFill="1" applyBorder="1" applyAlignment="1">
      <alignment horizontal="center"/>
    </xf>
    <xf numFmtId="49" fontId="19" fillId="4" borderId="31" xfId="0" applyNumberFormat="1" applyFont="1" applyFill="1" applyBorder="1" applyAlignment="1">
      <alignment horizontal="center"/>
    </xf>
    <xf numFmtId="0" fontId="8" fillId="4" borderId="31" xfId="0" applyFont="1" applyFill="1" applyBorder="1"/>
    <xf numFmtId="3" fontId="31" fillId="4" borderId="108" xfId="0" applyNumberFormat="1" applyFont="1" applyFill="1" applyBorder="1" applyAlignment="1"/>
    <xf numFmtId="0" fontId="19" fillId="13" borderId="73" xfId="0" applyFont="1" applyFill="1" applyBorder="1"/>
    <xf numFmtId="0" fontId="31" fillId="8" borderId="14" xfId="0" applyFont="1" applyFill="1" applyBorder="1"/>
    <xf numFmtId="0" fontId="31" fillId="10" borderId="14" xfId="0" applyFont="1" applyFill="1" applyBorder="1"/>
    <xf numFmtId="0" fontId="19" fillId="13" borderId="14" xfId="0" applyFont="1" applyFill="1" applyBorder="1"/>
    <xf numFmtId="0" fontId="45" fillId="7" borderId="14" xfId="0" applyFont="1" applyFill="1" applyBorder="1"/>
    <xf numFmtId="0" fontId="45" fillId="11" borderId="24" xfId="0" applyFont="1" applyFill="1" applyBorder="1" applyAlignment="1">
      <alignment vertical="center"/>
    </xf>
    <xf numFmtId="49" fontId="2" fillId="6" borderId="5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0" fillId="2" borderId="4" xfId="0" applyNumberFormat="1" applyFont="1" applyFill="1" applyBorder="1" applyAlignment="1">
      <alignment horizontal="center"/>
    </xf>
    <xf numFmtId="3" fontId="50" fillId="6" borderId="54" xfId="0" applyNumberFormat="1" applyFont="1" applyFill="1" applyBorder="1" applyAlignment="1">
      <alignment horizontal="center"/>
    </xf>
    <xf numFmtId="0" fontId="50" fillId="6" borderId="73" xfId="0" applyFont="1" applyFill="1" applyBorder="1" applyAlignment="1">
      <alignment horizontal="center"/>
    </xf>
    <xf numFmtId="49" fontId="8" fillId="6" borderId="73" xfId="0" applyNumberFormat="1" applyFont="1" applyFill="1" applyBorder="1" applyAlignment="1">
      <alignment horizontal="center"/>
    </xf>
    <xf numFmtId="3" fontId="50" fillId="7" borderId="62" xfId="0" applyNumberFormat="1" applyFont="1" applyFill="1" applyBorder="1" applyAlignment="1">
      <alignment horizontal="center"/>
    </xf>
    <xf numFmtId="0" fontId="50" fillId="7" borderId="50" xfId="0" applyFont="1" applyFill="1" applyBorder="1" applyAlignment="1">
      <alignment horizontal="center"/>
    </xf>
    <xf numFmtId="49" fontId="8" fillId="7" borderId="63" xfId="0" applyNumberFormat="1" applyFont="1" applyFill="1" applyBorder="1" applyAlignment="1">
      <alignment horizontal="center"/>
    </xf>
    <xf numFmtId="49" fontId="8" fillId="6" borderId="74" xfId="0" applyNumberFormat="1" applyFont="1" applyFill="1" applyBorder="1" applyAlignment="1">
      <alignment horizontal="center"/>
    </xf>
    <xf numFmtId="164" fontId="31" fillId="8" borderId="61" xfId="1" applyNumberFormat="1" applyFont="1" applyFill="1" applyBorder="1" applyAlignment="1">
      <alignment horizontal="right"/>
    </xf>
    <xf numFmtId="164" fontId="19" fillId="0" borderId="26" xfId="1" applyNumberFormat="1" applyFont="1" applyFill="1" applyBorder="1" applyAlignment="1">
      <alignment horizontal="right"/>
    </xf>
    <xf numFmtId="164" fontId="45" fillId="2" borderId="61" xfId="1" applyNumberFormat="1" applyFont="1" applyFill="1" applyBorder="1" applyAlignment="1">
      <alignment horizontal="right" vertical="center"/>
    </xf>
    <xf numFmtId="164" fontId="31" fillId="0" borderId="66" xfId="1" applyNumberFormat="1" applyFont="1" applyFill="1" applyBorder="1" applyAlignment="1">
      <alignment horizontal="right"/>
    </xf>
    <xf numFmtId="164" fontId="19" fillId="0" borderId="66" xfId="1" applyNumberFormat="1" applyFont="1" applyFill="1" applyBorder="1" applyAlignment="1">
      <alignment horizontal="right"/>
    </xf>
    <xf numFmtId="164" fontId="31" fillId="10" borderId="26" xfId="1" applyNumberFormat="1" applyFont="1" applyFill="1" applyBorder="1" applyAlignment="1">
      <alignment horizontal="right"/>
    </xf>
    <xf numFmtId="164" fontId="45" fillId="2" borderId="76" xfId="1" applyNumberFormat="1" applyFont="1" applyFill="1" applyBorder="1" applyAlignment="1">
      <alignment horizontal="right" vertical="center"/>
    </xf>
    <xf numFmtId="164" fontId="31" fillId="7" borderId="69" xfId="1" applyNumberFormat="1" applyFont="1" applyFill="1" applyBorder="1" applyAlignment="1">
      <alignment horizontal="right"/>
    </xf>
    <xf numFmtId="164" fontId="19" fillId="0" borderId="61" xfId="1" applyNumberFormat="1" applyFont="1" applyFill="1" applyBorder="1" applyAlignment="1">
      <alignment horizontal="right"/>
    </xf>
    <xf numFmtId="164" fontId="31" fillId="0" borderId="61" xfId="1" applyNumberFormat="1" applyFont="1" applyFill="1" applyBorder="1" applyAlignment="1">
      <alignment horizontal="right"/>
    </xf>
    <xf numFmtId="164" fontId="45" fillId="11" borderId="78" xfId="1" applyNumberFormat="1" applyFont="1" applyFill="1" applyBorder="1" applyAlignment="1">
      <alignment horizontal="right" vertical="center"/>
    </xf>
    <xf numFmtId="0" fontId="31" fillId="2" borderId="5" xfId="0" applyFont="1" applyFill="1" applyBorder="1"/>
    <xf numFmtId="0" fontId="19" fillId="2" borderId="58" xfId="0" applyFont="1" applyFill="1" applyBorder="1"/>
    <xf numFmtId="0" fontId="31" fillId="2" borderId="4" xfId="0" applyFont="1" applyFill="1" applyBorder="1"/>
    <xf numFmtId="0" fontId="19" fillId="4" borderId="67" xfId="0" applyFont="1" applyFill="1" applyBorder="1"/>
    <xf numFmtId="165" fontId="31" fillId="10" borderId="5" xfId="1" applyNumberFormat="1" applyFont="1" applyFill="1" applyBorder="1" applyAlignment="1">
      <alignment horizontal="right" vertical="center"/>
    </xf>
    <xf numFmtId="165" fontId="31" fillId="4" borderId="4" xfId="1" applyNumberFormat="1" applyFont="1" applyFill="1" applyBorder="1" applyAlignment="1"/>
    <xf numFmtId="165" fontId="31" fillId="8" borderId="4" xfId="1" applyNumberFormat="1" applyFont="1" applyFill="1" applyBorder="1" applyAlignment="1"/>
    <xf numFmtId="165" fontId="19" fillId="3" borderId="4" xfId="1" applyNumberFormat="1" applyFont="1" applyFill="1" applyBorder="1" applyAlignment="1">
      <alignment horizontal="right"/>
    </xf>
    <xf numFmtId="165" fontId="19" fillId="16" borderId="4" xfId="1" applyNumberFormat="1" applyFont="1" applyFill="1" applyBorder="1" applyAlignment="1">
      <alignment horizontal="right"/>
    </xf>
    <xf numFmtId="165" fontId="19" fillId="0" borderId="4" xfId="1" applyNumberFormat="1" applyFont="1" applyFill="1" applyBorder="1" applyAlignment="1">
      <alignment horizontal="right"/>
    </xf>
    <xf numFmtId="165" fontId="19" fillId="16" borderId="4" xfId="1" applyNumberFormat="1" applyFont="1" applyFill="1" applyBorder="1"/>
    <xf numFmtId="165" fontId="31" fillId="13" borderId="13" xfId="1" applyNumberFormat="1" applyFont="1" applyFill="1" applyBorder="1" applyAlignment="1">
      <alignment horizontal="right"/>
    </xf>
    <xf numFmtId="165" fontId="31" fillId="10" borderId="61" xfId="1" applyNumberFormat="1" applyFont="1" applyFill="1" applyBorder="1" applyAlignment="1">
      <alignment horizontal="right" vertical="center"/>
    </xf>
    <xf numFmtId="165" fontId="31" fillId="4" borderId="26" xfId="1" applyNumberFormat="1" applyFont="1" applyFill="1" applyBorder="1" applyAlignment="1"/>
    <xf numFmtId="165" fontId="31" fillId="8" borderId="26" xfId="1" applyNumberFormat="1" applyFont="1" applyFill="1" applyBorder="1" applyAlignment="1"/>
    <xf numFmtId="165" fontId="31" fillId="3" borderId="26" xfId="1" applyNumberFormat="1" applyFont="1" applyFill="1" applyBorder="1" applyAlignment="1">
      <alignment horizontal="right"/>
    </xf>
    <xf numFmtId="165" fontId="19" fillId="16" borderId="26" xfId="1" applyNumberFormat="1" applyFont="1" applyFill="1" applyBorder="1"/>
    <xf numFmtId="165" fontId="19" fillId="0" borderId="26" xfId="1" applyNumberFormat="1" applyFont="1" applyFill="1" applyBorder="1" applyAlignment="1">
      <alignment horizontal="right"/>
    </xf>
    <xf numFmtId="165" fontId="19" fillId="13" borderId="68" xfId="1" applyNumberFormat="1" applyFont="1" applyFill="1" applyBorder="1" applyAlignment="1">
      <alignment horizontal="right"/>
    </xf>
    <xf numFmtId="165" fontId="19" fillId="13" borderId="0" xfId="0" applyNumberFormat="1" applyFont="1" applyFill="1" applyBorder="1" applyAlignment="1">
      <alignment horizontal="right"/>
    </xf>
    <xf numFmtId="165" fontId="2" fillId="0" borderId="0" xfId="0" applyNumberFormat="1" applyFont="1"/>
    <xf numFmtId="0" fontId="31" fillId="13" borderId="14" xfId="0" applyFont="1" applyFill="1" applyBorder="1"/>
    <xf numFmtId="0" fontId="31" fillId="13" borderId="5" xfId="0" applyFont="1" applyFill="1" applyBorder="1"/>
    <xf numFmtId="164" fontId="31" fillId="13" borderId="61" xfId="1" applyNumberFormat="1" applyFont="1" applyFill="1" applyBorder="1" applyAlignment="1">
      <alignment horizontal="right"/>
    </xf>
    <xf numFmtId="0" fontId="45" fillId="13" borderId="39" xfId="0" applyFont="1" applyFill="1" applyBorder="1"/>
    <xf numFmtId="0" fontId="31" fillId="13" borderId="73" xfId="0" applyFont="1" applyFill="1" applyBorder="1"/>
    <xf numFmtId="0" fontId="31" fillId="13" borderId="20" xfId="0" applyFont="1" applyFill="1" applyBorder="1"/>
    <xf numFmtId="0" fontId="45" fillId="13" borderId="24" xfId="0" applyFont="1" applyFill="1" applyBorder="1"/>
    <xf numFmtId="0" fontId="31" fillId="13" borderId="74" xfId="0" applyFont="1" applyFill="1" applyBorder="1"/>
    <xf numFmtId="0" fontId="31" fillId="13" borderId="89" xfId="0" applyFont="1" applyFill="1" applyBorder="1"/>
    <xf numFmtId="0" fontId="31" fillId="13" borderId="7" xfId="0" applyFont="1" applyFill="1" applyBorder="1"/>
    <xf numFmtId="0" fontId="31" fillId="13" borderId="58" xfId="0" applyFont="1" applyFill="1" applyBorder="1"/>
    <xf numFmtId="0" fontId="45" fillId="13" borderId="67" xfId="0" applyFont="1" applyFill="1" applyBorder="1" applyAlignment="1">
      <alignment horizontal="right"/>
    </xf>
    <xf numFmtId="0" fontId="45" fillId="13" borderId="79" xfId="0" applyFont="1" applyFill="1" applyBorder="1"/>
    <xf numFmtId="0" fontId="31" fillId="13" borderId="67" xfId="0" applyFont="1" applyFill="1" applyBorder="1" applyAlignment="1">
      <alignment horizontal="right"/>
    </xf>
    <xf numFmtId="0" fontId="31" fillId="13" borderId="58" xfId="0" applyFont="1" applyFill="1" applyBorder="1" applyAlignment="1">
      <alignment horizontal="right"/>
    </xf>
    <xf numFmtId="164" fontId="31" fillId="13" borderId="85" xfId="1" applyNumberFormat="1" applyFont="1" applyFill="1" applyBorder="1" applyAlignment="1">
      <alignment horizontal="right"/>
    </xf>
    <xf numFmtId="164" fontId="31" fillId="13" borderId="84" xfId="1" applyNumberFormat="1" applyFont="1" applyFill="1" applyBorder="1" applyAlignment="1">
      <alignment horizontal="right"/>
    </xf>
    <xf numFmtId="164" fontId="31" fillId="13" borderId="102" xfId="1" applyNumberFormat="1" applyFont="1" applyFill="1" applyBorder="1" applyAlignment="1">
      <alignment horizontal="right"/>
    </xf>
    <xf numFmtId="0" fontId="2" fillId="0" borderId="73" xfId="0" applyFont="1" applyBorder="1"/>
    <xf numFmtId="0" fontId="45" fillId="13" borderId="2" xfId="0" applyFont="1" applyFill="1" applyBorder="1"/>
    <xf numFmtId="0" fontId="31" fillId="21" borderId="67" xfId="0" applyFont="1" applyFill="1" applyBorder="1" applyAlignment="1">
      <alignment horizontal="right"/>
    </xf>
    <xf numFmtId="164" fontId="31" fillId="13" borderId="73" xfId="1" applyNumberFormat="1" applyFont="1" applyFill="1" applyBorder="1" applyAlignment="1">
      <alignment horizontal="right"/>
    </xf>
    <xf numFmtId="164" fontId="31" fillId="21" borderId="102" xfId="1" applyNumberFormat="1" applyFont="1" applyFill="1" applyBorder="1" applyAlignment="1">
      <alignment horizontal="right"/>
    </xf>
    <xf numFmtId="164" fontId="19" fillId="21" borderId="26" xfId="1" applyNumberFormat="1" applyFont="1" applyFill="1" applyBorder="1" applyAlignment="1">
      <alignment horizontal="right"/>
    </xf>
    <xf numFmtId="166" fontId="2" fillId="0" borderId="0" xfId="0" applyNumberFormat="1" applyFont="1"/>
    <xf numFmtId="0" fontId="19" fillId="6" borderId="6" xfId="0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40" fillId="6" borderId="55" xfId="0" applyFont="1" applyFill="1" applyBorder="1" applyAlignment="1">
      <alignment horizontal="center"/>
    </xf>
    <xf numFmtId="49" fontId="63" fillId="6" borderId="16" xfId="0" applyNumberFormat="1" applyFont="1" applyFill="1" applyBorder="1" applyAlignment="1">
      <alignment horizontal="center"/>
    </xf>
    <xf numFmtId="49" fontId="40" fillId="6" borderId="16" xfId="0" applyNumberFormat="1" applyFont="1" applyFill="1" applyBorder="1" applyAlignment="1">
      <alignment horizontal="center"/>
    </xf>
    <xf numFmtId="0" fontId="40" fillId="6" borderId="28" xfId="0" applyFont="1" applyFill="1" applyBorder="1" applyAlignment="1"/>
    <xf numFmtId="0" fontId="40" fillId="6" borderId="39" xfId="0" applyFont="1" applyFill="1" applyBorder="1" applyAlignment="1">
      <alignment horizontal="center"/>
    </xf>
    <xf numFmtId="0" fontId="40" fillId="6" borderId="2" xfId="0" applyFont="1" applyFill="1" applyBorder="1" applyAlignment="1">
      <alignment horizontal="center"/>
    </xf>
    <xf numFmtId="0" fontId="40" fillId="6" borderId="49" xfId="0" applyFont="1" applyFill="1" applyBorder="1" applyAlignment="1">
      <alignment horizontal="center"/>
    </xf>
    <xf numFmtId="0" fontId="40" fillId="18" borderId="92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0" xfId="0" applyFont="1"/>
    <xf numFmtId="0" fontId="40" fillId="0" borderId="0" xfId="0" applyFont="1" applyFill="1" applyBorder="1" applyAlignment="1"/>
    <xf numFmtId="0" fontId="40" fillId="0" borderId="0" xfId="0" applyFont="1" applyAlignment="1">
      <alignment horizontal="center"/>
    </xf>
    <xf numFmtId="0" fontId="64" fillId="0" borderId="0" xfId="0" applyFont="1" applyFill="1"/>
    <xf numFmtId="0" fontId="40" fillId="0" borderId="0" xfId="0" applyFont="1" applyFill="1"/>
    <xf numFmtId="49" fontId="19" fillId="6" borderId="40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49" fontId="45" fillId="0" borderId="6" xfId="0" applyNumberFormat="1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0" fontId="19" fillId="2" borderId="6" xfId="0" applyFont="1" applyFill="1" applyBorder="1"/>
    <xf numFmtId="3" fontId="29" fillId="0" borderId="6" xfId="0" applyNumberFormat="1" applyFont="1" applyFill="1" applyBorder="1" applyAlignment="1">
      <alignment horizontal="right"/>
    </xf>
    <xf numFmtId="3" fontId="45" fillId="0" borderId="4" xfId="0" applyNumberFormat="1" applyFont="1" applyFill="1" applyBorder="1" applyAlignment="1">
      <alignment horizontal="right"/>
    </xf>
    <xf numFmtId="167" fontId="45" fillId="4" borderId="40" xfId="1" applyNumberFormat="1" applyFont="1" applyFill="1" applyBorder="1" applyAlignment="1"/>
    <xf numFmtId="167" fontId="45" fillId="4" borderId="51" xfId="1" applyNumberFormat="1" applyFont="1" applyFill="1" applyBorder="1" applyAlignment="1"/>
    <xf numFmtId="167" fontId="45" fillId="3" borderId="8" xfId="1" applyNumberFormat="1" applyFont="1" applyFill="1" applyBorder="1" applyAlignment="1">
      <alignment horizontal="right"/>
    </xf>
    <xf numFmtId="167" fontId="45" fillId="3" borderId="5" xfId="1" applyNumberFormat="1" applyFont="1" applyFill="1" applyBorder="1" applyAlignment="1">
      <alignment horizontal="right"/>
    </xf>
    <xf numFmtId="167" fontId="29" fillId="0" borderId="10" xfId="1" applyNumberFormat="1" applyFont="1" applyFill="1" applyBorder="1" applyAlignment="1">
      <alignment horizontal="right"/>
    </xf>
    <xf numFmtId="167" fontId="29" fillId="0" borderId="4" xfId="1" applyNumberFormat="1" applyFont="1" applyFill="1" applyBorder="1" applyAlignment="1">
      <alignment horizontal="right"/>
    </xf>
    <xf numFmtId="167" fontId="29" fillId="0" borderId="4" xfId="1" applyNumberFormat="1" applyFont="1" applyFill="1" applyBorder="1"/>
    <xf numFmtId="167" fontId="45" fillId="5" borderId="10" xfId="1" applyNumberFormat="1" applyFont="1" applyFill="1" applyBorder="1" applyAlignment="1"/>
    <xf numFmtId="167" fontId="45" fillId="5" borderId="4" xfId="1" applyNumberFormat="1" applyFont="1" applyFill="1" applyBorder="1" applyAlignment="1"/>
    <xf numFmtId="167" fontId="45" fillId="3" borderId="10" xfId="1" applyNumberFormat="1" applyFont="1" applyFill="1" applyBorder="1" applyAlignment="1">
      <alignment horizontal="right"/>
    </xf>
    <xf numFmtId="167" fontId="45" fillId="3" borderId="4" xfId="1" applyNumberFormat="1" applyFont="1" applyFill="1" applyBorder="1" applyAlignment="1">
      <alignment horizontal="right"/>
    </xf>
    <xf numFmtId="167" fontId="45" fillId="2" borderId="10" xfId="1" applyNumberFormat="1" applyFont="1" applyFill="1" applyBorder="1" applyAlignment="1"/>
    <xf numFmtId="167" fontId="45" fillId="2" borderId="4" xfId="1" applyNumberFormat="1" applyFont="1" applyFill="1" applyBorder="1" applyAlignment="1"/>
    <xf numFmtId="167" fontId="19" fillId="2" borderId="4" xfId="1" applyNumberFormat="1" applyFont="1" applyFill="1" applyBorder="1" applyAlignment="1"/>
    <xf numFmtId="167" fontId="45" fillId="14" borderId="10" xfId="1" applyNumberFormat="1" applyFont="1" applyFill="1" applyBorder="1" applyAlignment="1"/>
    <xf numFmtId="167" fontId="45" fillId="14" borderId="4" xfId="1" applyNumberFormat="1" applyFont="1" applyFill="1" applyBorder="1" applyAlignment="1"/>
    <xf numFmtId="167" fontId="29" fillId="2" borderId="12" xfId="1" applyNumberFormat="1" applyFont="1" applyFill="1" applyBorder="1" applyAlignment="1"/>
    <xf numFmtId="167" fontId="45" fillId="2" borderId="13" xfId="1" applyNumberFormat="1" applyFont="1" applyFill="1" applyBorder="1" applyAlignment="1"/>
    <xf numFmtId="167" fontId="19" fillId="2" borderId="13" xfId="1" applyNumberFormat="1" applyFont="1" applyFill="1" applyBorder="1" applyAlignment="1"/>
    <xf numFmtId="4" fontId="31" fillId="4" borderId="5" xfId="0" applyNumberFormat="1" applyFont="1" applyFill="1" applyBorder="1" applyAlignment="1"/>
    <xf numFmtId="4" fontId="31" fillId="3" borderId="4" xfId="0" applyNumberFormat="1" applyFont="1" applyFill="1" applyBorder="1" applyAlignment="1">
      <alignment horizontal="right"/>
    </xf>
    <xf numFmtId="4" fontId="19" fillId="0" borderId="4" xfId="0" applyNumberFormat="1" applyFont="1" applyFill="1" applyBorder="1"/>
    <xf numFmtId="4" fontId="19" fillId="0" borderId="4" xfId="0" applyNumberFormat="1" applyFont="1" applyFill="1" applyBorder="1" applyAlignment="1">
      <alignment horizontal="right"/>
    </xf>
    <xf numFmtId="4" fontId="31" fillId="0" borderId="26" xfId="0" applyNumberFormat="1" applyFont="1" applyFill="1" applyBorder="1" applyAlignment="1">
      <alignment horizontal="right"/>
    </xf>
    <xf numFmtId="4" fontId="19" fillId="2" borderId="30" xfId="0" applyNumberFormat="1" applyFont="1" applyFill="1" applyBorder="1"/>
    <xf numFmtId="4" fontId="19" fillId="0" borderId="6" xfId="0" applyNumberFormat="1" applyFont="1" applyFill="1" applyBorder="1"/>
    <xf numFmtId="4" fontId="19" fillId="0" borderId="6" xfId="0" applyNumberFormat="1" applyFont="1" applyFill="1" applyBorder="1" applyAlignment="1">
      <alignment horizontal="right"/>
    </xf>
    <xf numFmtId="4" fontId="31" fillId="0" borderId="66" xfId="0" applyNumberFormat="1" applyFont="1" applyFill="1" applyBorder="1" applyAlignment="1">
      <alignment horizontal="right"/>
    </xf>
    <xf numFmtId="4" fontId="19" fillId="2" borderId="29" xfId="0" applyNumberFormat="1" applyFont="1" applyFill="1" applyBorder="1"/>
    <xf numFmtId="4" fontId="31" fillId="0" borderId="4" xfId="0" applyNumberFormat="1" applyFont="1" applyFill="1" applyBorder="1" applyAlignment="1">
      <alignment horizontal="right"/>
    </xf>
    <xf numFmtId="4" fontId="19" fillId="2" borderId="4" xfId="0" applyNumberFormat="1" applyFont="1" applyFill="1" applyBorder="1"/>
    <xf numFmtId="0" fontId="2" fillId="13" borderId="0" xfId="0" applyFont="1" applyFill="1"/>
    <xf numFmtId="0" fontId="31" fillId="3" borderId="7" xfId="0" applyFont="1" applyFill="1" applyBorder="1"/>
    <xf numFmtId="49" fontId="65" fillId="13" borderId="4" xfId="0" applyNumberFormat="1" applyFont="1" applyFill="1" applyBorder="1" applyAlignment="1">
      <alignment horizontal="center"/>
    </xf>
    <xf numFmtId="0" fontId="65" fillId="13" borderId="7" xfId="0" applyFont="1" applyFill="1" applyBorder="1"/>
    <xf numFmtId="49" fontId="65" fillId="0" borderId="4" xfId="0" applyNumberFormat="1" applyFont="1" applyFill="1" applyBorder="1" applyAlignment="1">
      <alignment horizontal="center"/>
    </xf>
    <xf numFmtId="0" fontId="65" fillId="0" borderId="7" xfId="0" applyFont="1" applyFill="1" applyBorder="1"/>
    <xf numFmtId="3" fontId="19" fillId="0" borderId="7" xfId="0" applyNumberFormat="1" applyFont="1" applyFill="1" applyBorder="1" applyAlignment="1">
      <alignment horizontal="left"/>
    </xf>
    <xf numFmtId="0" fontId="31" fillId="0" borderId="13" xfId="0" applyFont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" fontId="19" fillId="5" borderId="14" xfId="1" applyNumberFormat="1" applyFont="1" applyFill="1" applyBorder="1" applyAlignment="1"/>
    <xf numFmtId="4" fontId="19" fillId="5" borderId="4" xfId="1" applyNumberFormat="1" applyFont="1" applyFill="1" applyBorder="1" applyAlignment="1"/>
    <xf numFmtId="4" fontId="31" fillId="5" borderId="14" xfId="1" applyNumberFormat="1" applyFont="1" applyFill="1" applyBorder="1" applyAlignment="1"/>
    <xf numFmtId="4" fontId="31" fillId="5" borderId="4" xfId="1" applyNumberFormat="1" applyFont="1" applyFill="1" applyBorder="1" applyAlignment="1"/>
    <xf numFmtId="4" fontId="19" fillId="0" borderId="4" xfId="1" applyNumberFormat="1" applyFont="1" applyFill="1" applyBorder="1"/>
    <xf numFmtId="4" fontId="19" fillId="0" borderId="4" xfId="1" applyNumberFormat="1" applyFont="1" applyFill="1" applyBorder="1" applyAlignment="1">
      <alignment horizontal="right"/>
    </xf>
    <xf numFmtId="4" fontId="19" fillId="2" borderId="28" xfId="1" applyNumberFormat="1" applyFont="1" applyFill="1" applyBorder="1"/>
    <xf numFmtId="4" fontId="31" fillId="3" borderId="4" xfId="0" applyNumberFormat="1" applyFont="1" applyFill="1" applyBorder="1"/>
    <xf numFmtId="4" fontId="31" fillId="3" borderId="4" xfId="1" applyNumberFormat="1" applyFont="1" applyFill="1" applyBorder="1"/>
    <xf numFmtId="4" fontId="31" fillId="3" borderId="28" xfId="1" applyNumberFormat="1" applyFont="1" applyFill="1" applyBorder="1"/>
    <xf numFmtId="4" fontId="31" fillId="17" borderId="4" xfId="0" applyNumberFormat="1" applyFont="1" applyFill="1" applyBorder="1"/>
    <xf numFmtId="4" fontId="31" fillId="17" borderId="4" xfId="0" applyNumberFormat="1" applyFont="1" applyFill="1" applyBorder="1" applyAlignment="1">
      <alignment horizontal="right"/>
    </xf>
    <xf numFmtId="4" fontId="31" fillId="17" borderId="4" xfId="1" applyNumberFormat="1" applyFont="1" applyFill="1" applyBorder="1" applyAlignment="1">
      <alignment horizontal="right"/>
    </xf>
    <xf numFmtId="4" fontId="31" fillId="17" borderId="28" xfId="1" applyNumberFormat="1" applyFont="1" applyFill="1" applyBorder="1"/>
    <xf numFmtId="4" fontId="31" fillId="17" borderId="4" xfId="1" applyNumberFormat="1" applyFont="1" applyFill="1" applyBorder="1"/>
    <xf numFmtId="4" fontId="19" fillId="0" borderId="13" xfId="1" applyNumberFormat="1" applyFont="1" applyFill="1" applyBorder="1" applyAlignment="1">
      <alignment horizontal="right"/>
    </xf>
    <xf numFmtId="4" fontId="19" fillId="2" borderId="32" xfId="1" applyNumberFormat="1" applyFont="1" applyFill="1" applyBorder="1"/>
    <xf numFmtId="49" fontId="19" fillId="13" borderId="4" xfId="0" applyNumberFormat="1" applyFont="1" applyFill="1" applyBorder="1" applyAlignment="1">
      <alignment horizontal="left"/>
    </xf>
    <xf numFmtId="4" fontId="31" fillId="13" borderId="4" xfId="0" applyNumberFormat="1" applyFont="1" applyFill="1" applyBorder="1" applyAlignment="1">
      <alignment horizontal="right"/>
    </xf>
    <xf numFmtId="4" fontId="31" fillId="13" borderId="4" xfId="1" applyNumberFormat="1" applyFont="1" applyFill="1" applyBorder="1"/>
    <xf numFmtId="4" fontId="19" fillId="13" borderId="4" xfId="0" applyNumberFormat="1" applyFont="1" applyFill="1" applyBorder="1"/>
    <xf numFmtId="4" fontId="19" fillId="13" borderId="4" xfId="1" applyNumberFormat="1" applyFont="1" applyFill="1" applyBorder="1"/>
    <xf numFmtId="4" fontId="19" fillId="13" borderId="28" xfId="1" applyNumberFormat="1" applyFont="1" applyFill="1" applyBorder="1"/>
    <xf numFmtId="167" fontId="21" fillId="4" borderId="5" xfId="1" applyNumberFormat="1" applyFont="1" applyFill="1" applyBorder="1" applyAlignment="1"/>
    <xf numFmtId="167" fontId="21" fillId="4" borderId="58" xfId="1" applyNumberFormat="1" applyFont="1" applyFill="1" applyBorder="1" applyAlignment="1"/>
    <xf numFmtId="167" fontId="21" fillId="4" borderId="30" xfId="1" applyNumberFormat="1" applyFont="1" applyFill="1" applyBorder="1" applyAlignment="1"/>
    <xf numFmtId="167" fontId="20" fillId="5" borderId="4" xfId="1" applyNumberFormat="1" applyFont="1" applyFill="1" applyBorder="1" applyAlignment="1"/>
    <xf numFmtId="167" fontId="21" fillId="5" borderId="4" xfId="1" applyNumberFormat="1" applyFont="1" applyFill="1" applyBorder="1" applyAlignment="1"/>
    <xf numFmtId="167" fontId="54" fillId="13" borderId="4" xfId="1" applyNumberFormat="1" applyFont="1" applyFill="1" applyBorder="1"/>
    <xf numFmtId="167" fontId="54" fillId="13" borderId="4" xfId="1" applyNumberFormat="1" applyFont="1" applyFill="1" applyBorder="1" applyAlignment="1">
      <alignment horizontal="right"/>
    </xf>
    <xf numFmtId="167" fontId="55" fillId="13" borderId="7" xfId="1" applyNumberFormat="1" applyFont="1" applyFill="1" applyBorder="1" applyAlignment="1">
      <alignment horizontal="right"/>
    </xf>
    <xf numFmtId="167" fontId="54" fillId="13" borderId="72" xfId="1" applyNumberFormat="1" applyFont="1" applyFill="1" applyBorder="1"/>
    <xf numFmtId="167" fontId="54" fillId="13" borderId="30" xfId="1" applyNumberFormat="1" applyFont="1" applyFill="1" applyBorder="1"/>
    <xf numFmtId="167" fontId="21" fillId="5" borderId="7" xfId="1" applyNumberFormat="1" applyFont="1" applyFill="1" applyBorder="1" applyAlignment="1"/>
    <xf numFmtId="167" fontId="21" fillId="5" borderId="30" xfId="1" applyNumberFormat="1" applyFont="1" applyFill="1" applyBorder="1" applyAlignment="1"/>
    <xf numFmtId="167" fontId="20" fillId="0" borderId="4" xfId="1" applyNumberFormat="1" applyFont="1" applyFill="1" applyBorder="1"/>
    <xf numFmtId="167" fontId="21" fillId="0" borderId="4" xfId="1" applyNumberFormat="1" applyFont="1" applyFill="1" applyBorder="1" applyAlignment="1"/>
    <xf numFmtId="167" fontId="21" fillId="2" borderId="7" xfId="1" applyNumberFormat="1" applyFont="1" applyFill="1" applyBorder="1" applyAlignment="1">
      <alignment horizontal="right"/>
    </xf>
    <xf numFmtId="167" fontId="20" fillId="2" borderId="30" xfId="1" applyNumberFormat="1" applyFont="1" applyFill="1" applyBorder="1"/>
    <xf numFmtId="167" fontId="20" fillId="0" borderId="4" xfId="1" applyNumberFormat="1" applyFont="1" applyBorder="1"/>
    <xf numFmtId="167" fontId="21" fillId="0" borderId="7" xfId="1" applyNumberFormat="1" applyFont="1" applyBorder="1"/>
    <xf numFmtId="167" fontId="20" fillId="0" borderId="30" xfId="1" applyNumberFormat="1" applyFont="1" applyBorder="1"/>
    <xf numFmtId="167" fontId="20" fillId="0" borderId="4" xfId="1" applyNumberFormat="1" applyFont="1" applyFill="1" applyBorder="1" applyAlignment="1">
      <alignment horizontal="right"/>
    </xf>
    <xf numFmtId="167" fontId="21" fillId="0" borderId="7" xfId="1" applyNumberFormat="1" applyFont="1" applyFill="1" applyBorder="1" applyAlignment="1">
      <alignment horizontal="right"/>
    </xf>
    <xf numFmtId="167" fontId="54" fillId="13" borderId="13" xfId="1" applyNumberFormat="1" applyFont="1" applyFill="1" applyBorder="1"/>
    <xf numFmtId="167" fontId="54" fillId="13" borderId="13" xfId="1" applyNumberFormat="1" applyFont="1" applyFill="1" applyBorder="1" applyAlignment="1">
      <alignment horizontal="right"/>
    </xf>
    <xf numFmtId="167" fontId="55" fillId="13" borderId="67" xfId="1" applyNumberFormat="1" applyFont="1" applyFill="1" applyBorder="1" applyAlignment="1">
      <alignment horizontal="right"/>
    </xf>
    <xf numFmtId="167" fontId="54" fillId="13" borderId="33" xfId="1" applyNumberFormat="1" applyFont="1" applyFill="1" applyBorder="1"/>
    <xf numFmtId="166" fontId="31" fillId="4" borderId="52" xfId="1" applyNumberFormat="1" applyFont="1" applyFill="1" applyBorder="1" applyAlignment="1"/>
    <xf numFmtId="166" fontId="31" fillId="4" borderId="48" xfId="1" applyNumberFormat="1" applyFont="1" applyFill="1" applyBorder="1" applyAlignment="1"/>
    <xf numFmtId="166" fontId="31" fillId="4" borderId="36" xfId="1" applyNumberFormat="1" applyFont="1" applyFill="1" applyBorder="1" applyAlignment="1"/>
    <xf numFmtId="166" fontId="31" fillId="4" borderId="64" xfId="1" applyNumberFormat="1" applyFont="1" applyFill="1" applyBorder="1" applyAlignment="1"/>
    <xf numFmtId="166" fontId="19" fillId="3" borderId="10" xfId="1" applyNumberFormat="1" applyFont="1" applyFill="1" applyBorder="1" applyAlignment="1">
      <alignment horizontal="right"/>
    </xf>
    <xf numFmtId="166" fontId="19" fillId="3" borderId="6" xfId="1" applyNumberFormat="1" applyFont="1" applyFill="1" applyBorder="1" applyAlignment="1">
      <alignment horizontal="right"/>
    </xf>
    <xf numFmtId="166" fontId="19" fillId="3" borderId="39" xfId="1" applyNumberFormat="1" applyFont="1" applyFill="1" applyBorder="1" applyAlignment="1">
      <alignment horizontal="right"/>
    </xf>
    <xf numFmtId="166" fontId="19" fillId="3" borderId="66" xfId="1" applyNumberFormat="1" applyFont="1" applyFill="1" applyBorder="1" applyAlignment="1">
      <alignment horizontal="right"/>
    </xf>
    <xf numFmtId="166" fontId="19" fillId="3" borderId="29" xfId="1" applyNumberFormat="1" applyFont="1" applyFill="1" applyBorder="1" applyAlignment="1">
      <alignment horizontal="right"/>
    </xf>
    <xf numFmtId="166" fontId="19" fillId="0" borderId="10" xfId="1" applyNumberFormat="1" applyFont="1" applyFill="1" applyBorder="1" applyAlignment="1">
      <alignment horizontal="right"/>
    </xf>
    <xf numFmtId="166" fontId="31" fillId="0" borderId="4" xfId="1" applyNumberFormat="1" applyFont="1" applyFill="1" applyBorder="1"/>
    <xf numFmtId="166" fontId="19" fillId="0" borderId="12" xfId="1" applyNumberFormat="1" applyFont="1" applyFill="1" applyBorder="1" applyAlignment="1">
      <alignment horizontal="right"/>
    </xf>
    <xf numFmtId="166" fontId="31" fillId="0" borderId="13" xfId="1" applyNumberFormat="1" applyFont="1" applyFill="1" applyBorder="1"/>
    <xf numFmtId="166" fontId="31" fillId="5" borderId="39" xfId="1" applyNumberFormat="1" applyFont="1" applyFill="1" applyBorder="1" applyAlignment="1"/>
    <xf numFmtId="166" fontId="31" fillId="5" borderId="6" xfId="1" applyNumberFormat="1" applyFont="1" applyFill="1" applyBorder="1" applyAlignment="1"/>
    <xf numFmtId="166" fontId="31" fillId="5" borderId="83" xfId="1" applyNumberFormat="1" applyFont="1" applyFill="1" applyBorder="1" applyAlignment="1"/>
    <xf numFmtId="166" fontId="31" fillId="5" borderId="29" xfId="1" applyNumberFormat="1" applyFont="1" applyFill="1" applyBorder="1" applyAlignment="1"/>
    <xf numFmtId="166" fontId="19" fillId="3" borderId="14" xfId="1" applyNumberFormat="1" applyFont="1" applyFill="1" applyBorder="1" applyAlignment="1">
      <alignment horizontal="right"/>
    </xf>
    <xf numFmtId="166" fontId="19" fillId="3" borderId="4" xfId="1" applyNumberFormat="1" applyFont="1" applyFill="1" applyBorder="1"/>
    <xf numFmtId="166" fontId="19" fillId="3" borderId="83" xfId="1" applyNumberFormat="1" applyFont="1" applyFill="1" applyBorder="1" applyAlignment="1">
      <alignment horizontal="right"/>
    </xf>
    <xf numFmtId="166" fontId="19" fillId="0" borderId="7" xfId="1" applyNumberFormat="1" applyFont="1" applyFill="1" applyBorder="1" applyAlignment="1">
      <alignment horizontal="right"/>
    </xf>
    <xf numFmtId="166" fontId="19" fillId="0" borderId="29" xfId="1" applyNumberFormat="1" applyFont="1" applyFill="1" applyBorder="1" applyAlignment="1">
      <alignment horizontal="right"/>
    </xf>
    <xf numFmtId="166" fontId="31" fillId="5" borderId="11" xfId="1" applyNumberFormat="1" applyFont="1" applyFill="1" applyBorder="1" applyAlignment="1"/>
    <xf numFmtId="166" fontId="31" fillId="5" borderId="46" xfId="1" applyNumberFormat="1" applyFont="1" applyFill="1" applyBorder="1" applyAlignment="1"/>
    <xf numFmtId="166" fontId="19" fillId="3" borderId="6" xfId="1" applyNumberFormat="1" applyFont="1" applyFill="1" applyBorder="1"/>
    <xf numFmtId="166" fontId="19" fillId="3" borderId="83" xfId="1" applyNumberFormat="1" applyFont="1" applyFill="1" applyBorder="1"/>
    <xf numFmtId="166" fontId="19" fillId="3" borderId="29" xfId="1" applyNumberFormat="1" applyFont="1" applyFill="1" applyBorder="1"/>
    <xf numFmtId="166" fontId="19" fillId="0" borderId="6" xfId="1" applyNumberFormat="1" applyFont="1" applyFill="1" applyBorder="1" applyAlignment="1">
      <alignment horizontal="right"/>
    </xf>
    <xf numFmtId="166" fontId="19" fillId="0" borderId="6" xfId="1" applyNumberFormat="1" applyFont="1" applyFill="1" applyBorder="1"/>
    <xf numFmtId="166" fontId="19" fillId="0" borderId="83" xfId="1" applyNumberFormat="1" applyFont="1" applyFill="1" applyBorder="1" applyAlignment="1">
      <alignment horizontal="right"/>
    </xf>
    <xf numFmtId="166" fontId="19" fillId="2" borderId="30" xfId="1" applyNumberFormat="1" applyFont="1" applyFill="1" applyBorder="1" applyAlignment="1"/>
    <xf numFmtId="166" fontId="19" fillId="13" borderId="24" xfId="1" applyNumberFormat="1" applyFont="1" applyFill="1" applyBorder="1" applyAlignment="1">
      <alignment horizontal="right"/>
    </xf>
    <xf numFmtId="166" fontId="19" fillId="13" borderId="67" xfId="1" applyNumberFormat="1" applyFont="1" applyFill="1" applyBorder="1" applyAlignment="1">
      <alignment horizontal="right"/>
    </xf>
    <xf numFmtId="166" fontId="19" fillId="13" borderId="33" xfId="1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17" fillId="6" borderId="2" xfId="0" applyNumberFormat="1" applyFont="1" applyFill="1" applyBorder="1" applyAlignment="1">
      <alignment horizontal="center"/>
    </xf>
    <xf numFmtId="4" fontId="66" fillId="6" borderId="0" xfId="0" applyNumberFormat="1" applyFont="1" applyFill="1" applyBorder="1" applyAlignment="1">
      <alignment horizontal="center"/>
    </xf>
    <xf numFmtId="4" fontId="60" fillId="6" borderId="0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/>
    </xf>
    <xf numFmtId="4" fontId="17" fillId="6" borderId="25" xfId="0" applyNumberFormat="1" applyFont="1" applyFill="1" applyBorder="1"/>
    <xf numFmtId="4" fontId="17" fillId="6" borderId="39" xfId="0" applyNumberFormat="1" applyFont="1" applyFill="1" applyBorder="1" applyAlignment="1">
      <alignment horizontal="center"/>
    </xf>
    <xf numFmtId="4" fontId="17" fillId="6" borderId="11" xfId="0" applyNumberFormat="1" applyFont="1" applyFill="1" applyBorder="1" applyAlignment="1">
      <alignment horizontal="center"/>
    </xf>
    <xf numFmtId="4" fontId="17" fillId="6" borderId="46" xfId="0" applyNumberFormat="1" applyFont="1" applyFill="1" applyBorder="1" applyAlignment="1">
      <alignment horizontal="center"/>
    </xf>
    <xf numFmtId="4" fontId="17" fillId="6" borderId="1" xfId="0" applyNumberFormat="1" applyFont="1" applyFill="1" applyBorder="1" applyAlignment="1">
      <alignment horizontal="center"/>
    </xf>
    <xf numFmtId="4" fontId="17" fillId="6" borderId="3" xfId="0" applyNumberFormat="1" applyFont="1" applyFill="1" applyBorder="1" applyAlignment="1">
      <alignment horizontal="center"/>
    </xf>
    <xf numFmtId="4" fontId="17" fillId="6" borderId="40" xfId="0" applyNumberFormat="1" applyFont="1" applyFill="1" applyBorder="1" applyAlignment="1">
      <alignment horizontal="center"/>
    </xf>
    <xf numFmtId="4" fontId="17" fillId="6" borderId="41" xfId="0" applyNumberFormat="1" applyFont="1" applyFill="1" applyBorder="1" applyAlignment="1">
      <alignment horizontal="center"/>
    </xf>
    <xf numFmtId="4" fontId="17" fillId="6" borderId="42" xfId="0" applyNumberFormat="1" applyFont="1" applyFill="1" applyBorder="1"/>
    <xf numFmtId="4" fontId="3" fillId="2" borderId="39" xfId="0" applyNumberFormat="1" applyFont="1" applyFill="1" applyBorder="1" applyAlignment="1">
      <alignment horizontal="center"/>
    </xf>
    <xf numFmtId="4" fontId="8" fillId="4" borderId="97" xfId="0" applyNumberFormat="1" applyFont="1" applyFill="1" applyBorder="1" applyAlignment="1">
      <alignment horizontal="left" vertical="center"/>
    </xf>
    <xf numFmtId="4" fontId="50" fillId="4" borderId="98" xfId="0" applyNumberFormat="1" applyFont="1" applyFill="1" applyBorder="1" applyAlignment="1">
      <alignment vertical="center"/>
    </xf>
    <xf numFmtId="4" fontId="3" fillId="4" borderId="98" xfId="0" applyNumberFormat="1" applyFont="1" applyFill="1" applyBorder="1" applyAlignment="1"/>
    <xf numFmtId="4" fontId="3" fillId="4" borderId="99" xfId="0" applyNumberFormat="1" applyFont="1" applyFill="1" applyBorder="1" applyAlignment="1"/>
    <xf numFmtId="4" fontId="8" fillId="4" borderId="100" xfId="1" applyNumberFormat="1" applyFont="1" applyFill="1" applyBorder="1" applyAlignment="1"/>
    <xf numFmtId="4" fontId="8" fillId="4" borderId="101" xfId="1" applyNumberFormat="1" applyFont="1" applyFill="1" applyBorder="1" applyAlignment="1"/>
    <xf numFmtId="4" fontId="3" fillId="2" borderId="4" xfId="0" applyNumberFormat="1" applyFont="1" applyFill="1" applyBorder="1" applyAlignment="1">
      <alignment horizontal="center"/>
    </xf>
    <xf numFmtId="4" fontId="50" fillId="5" borderId="4" xfId="0" applyNumberFormat="1" applyFont="1" applyFill="1" applyBorder="1" applyAlignment="1">
      <alignment horizontal="center"/>
    </xf>
    <xf numFmtId="4" fontId="50" fillId="5" borderId="4" xfId="0" applyNumberFormat="1" applyFont="1" applyFill="1" applyBorder="1" applyAlignment="1"/>
    <xf numFmtId="4" fontId="30" fillId="5" borderId="4" xfId="0" applyNumberFormat="1" applyFont="1" applyFill="1" applyBorder="1" applyAlignment="1"/>
    <xf numFmtId="4" fontId="50" fillId="5" borderId="4" xfId="1" applyNumberFormat="1" applyFont="1" applyFill="1" applyBorder="1" applyAlignment="1"/>
    <xf numFmtId="4" fontId="30" fillId="0" borderId="4" xfId="0" applyNumberFormat="1" applyFont="1" applyBorder="1" applyAlignment="1">
      <alignment horizontal="center"/>
    </xf>
    <xf numFmtId="4" fontId="50" fillId="3" borderId="4" xfId="0" applyNumberFormat="1" applyFont="1" applyFill="1" applyBorder="1" applyAlignment="1">
      <alignment horizontal="center"/>
    </xf>
    <xf numFmtId="4" fontId="50" fillId="3" borderId="4" xfId="0" applyNumberFormat="1" applyFont="1" applyFill="1" applyBorder="1" applyAlignment="1">
      <alignment horizontal="left"/>
    </xf>
    <xf numFmtId="4" fontId="50" fillId="3" borderId="4" xfId="0" applyNumberFormat="1" applyFont="1" applyFill="1" applyBorder="1"/>
    <xf numFmtId="4" fontId="30" fillId="3" borderId="4" xfId="1" applyNumberFormat="1" applyFont="1" applyFill="1" applyBorder="1"/>
    <xf numFmtId="4" fontId="50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4" fontId="30" fillId="2" borderId="4" xfId="0" applyNumberFormat="1" applyFont="1" applyFill="1" applyBorder="1"/>
    <xf numFmtId="4" fontId="30" fillId="0" borderId="4" xfId="1" applyNumberFormat="1" applyFont="1" applyFill="1" applyBorder="1" applyAlignment="1">
      <alignment horizontal="right"/>
    </xf>
    <xf numFmtId="4" fontId="50" fillId="0" borderId="4" xfId="1" applyNumberFormat="1" applyFont="1" applyFill="1" applyBorder="1"/>
    <xf numFmtId="4" fontId="50" fillId="0" borderId="4" xfId="1" applyNumberFormat="1" applyFont="1" applyFill="1" applyBorder="1" applyAlignment="1">
      <alignment horizontal="right"/>
    </xf>
    <xf numFmtId="4" fontId="30" fillId="0" borderId="4" xfId="1" applyNumberFormat="1" applyFont="1" applyFill="1" applyBorder="1"/>
    <xf numFmtId="4" fontId="50" fillId="0" borderId="4" xfId="0" applyNumberFormat="1" applyFont="1" applyBorder="1" applyAlignment="1">
      <alignment horizontal="center"/>
    </xf>
    <xf numFmtId="4" fontId="30" fillId="3" borderId="4" xfId="0" applyNumberFormat="1" applyFont="1" applyFill="1" applyBorder="1" applyAlignment="1">
      <alignment horizontal="center"/>
    </xf>
    <xf numFmtId="4" fontId="30" fillId="3" borderId="4" xfId="1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center"/>
    </xf>
    <xf numFmtId="4" fontId="50" fillId="14" borderId="4" xfId="0" applyNumberFormat="1" applyFont="1" applyFill="1" applyBorder="1" applyAlignment="1">
      <alignment horizontal="center"/>
    </xf>
    <xf numFmtId="4" fontId="30" fillId="14" borderId="4" xfId="0" applyNumberFormat="1" applyFont="1" applyFill="1" applyBorder="1" applyAlignment="1">
      <alignment horizontal="center"/>
    </xf>
    <xf numFmtId="4" fontId="50" fillId="14" borderId="4" xfId="0" applyNumberFormat="1" applyFont="1" applyFill="1" applyBorder="1"/>
    <xf numFmtId="4" fontId="50" fillId="14" borderId="4" xfId="1" applyNumberFormat="1" applyFont="1" applyFill="1" applyBorder="1" applyAlignment="1">
      <alignment horizontal="right"/>
    </xf>
    <xf numFmtId="4" fontId="31" fillId="0" borderId="26" xfId="1" applyNumberFormat="1" applyFont="1" applyFill="1" applyBorder="1" applyAlignment="1">
      <alignment horizontal="right"/>
    </xf>
    <xf numFmtId="4" fontId="31" fillId="3" borderId="14" xfId="1" applyNumberFormat="1" applyFont="1" applyFill="1" applyBorder="1" applyAlignment="1">
      <alignment horizontal="right"/>
    </xf>
    <xf numFmtId="4" fontId="31" fillId="3" borderId="4" xfId="1" applyNumberFormat="1" applyFont="1" applyFill="1" applyBorder="1" applyAlignment="1">
      <alignment horizontal="right"/>
    </xf>
    <xf numFmtId="4" fontId="65" fillId="13" borderId="14" xfId="1" applyNumberFormat="1" applyFont="1" applyFill="1" applyBorder="1" applyAlignment="1">
      <alignment horizontal="right"/>
    </xf>
    <xf numFmtId="4" fontId="65" fillId="13" borderId="4" xfId="1" applyNumberFormat="1" applyFont="1" applyFill="1" applyBorder="1"/>
    <xf numFmtId="4" fontId="65" fillId="13" borderId="4" xfId="1" applyNumberFormat="1" applyFont="1" applyFill="1" applyBorder="1" applyAlignment="1">
      <alignment horizontal="right"/>
    </xf>
    <xf numFmtId="4" fontId="31" fillId="13" borderId="26" xfId="1" applyNumberFormat="1" applyFont="1" applyFill="1" applyBorder="1" applyAlignment="1">
      <alignment horizontal="right"/>
    </xf>
    <xf numFmtId="4" fontId="65" fillId="0" borderId="14" xfId="1" applyNumberFormat="1" applyFont="1" applyFill="1" applyBorder="1" applyAlignment="1">
      <alignment horizontal="right"/>
    </xf>
    <xf numFmtId="4" fontId="65" fillId="0" borderId="4" xfId="1" applyNumberFormat="1" applyFont="1" applyFill="1" applyBorder="1"/>
    <xf numFmtId="4" fontId="65" fillId="0" borderId="4" xfId="1" applyNumberFormat="1" applyFont="1" applyFill="1" applyBorder="1" applyAlignment="1">
      <alignment horizontal="right"/>
    </xf>
    <xf numFmtId="4" fontId="19" fillId="0" borderId="14" xfId="1" applyNumberFormat="1" applyFont="1" applyFill="1" applyBorder="1" applyAlignment="1">
      <alignment horizontal="right"/>
    </xf>
    <xf numFmtId="4" fontId="31" fillId="0" borderId="14" xfId="1" applyNumberFormat="1" applyFont="1" applyFill="1" applyBorder="1" applyAlignment="1">
      <alignment horizontal="right"/>
    </xf>
    <xf numFmtId="4" fontId="19" fillId="0" borderId="14" xfId="1" applyNumberFormat="1" applyFont="1" applyFill="1" applyBorder="1"/>
    <xf numFmtId="4" fontId="31" fillId="0" borderId="4" xfId="1" applyNumberFormat="1" applyFont="1" applyFill="1" applyBorder="1" applyAlignment="1">
      <alignment horizontal="right"/>
    </xf>
    <xf numFmtId="4" fontId="19" fillId="13" borderId="14" xfId="1" applyNumberFormat="1" applyFont="1" applyFill="1" applyBorder="1" applyAlignment="1">
      <alignment horizontal="right"/>
    </xf>
    <xf numFmtId="4" fontId="19" fillId="13" borderId="4" xfId="1" applyNumberFormat="1" applyFont="1" applyFill="1" applyBorder="1" applyAlignment="1">
      <alignment horizontal="right"/>
    </xf>
    <xf numFmtId="167" fontId="31" fillId="4" borderId="3" xfId="1" applyNumberFormat="1" applyFont="1" applyFill="1" applyBorder="1" applyAlignment="1"/>
    <xf numFmtId="167" fontId="31" fillId="4" borderId="5" xfId="1" applyNumberFormat="1" applyFont="1" applyFill="1" applyBorder="1" applyAlignment="1"/>
    <xf numFmtId="167" fontId="31" fillId="4" borderId="61" xfId="1" applyNumberFormat="1" applyFont="1" applyFill="1" applyBorder="1" applyAlignment="1"/>
    <xf numFmtId="167" fontId="31" fillId="4" borderId="72" xfId="1" applyNumberFormat="1" applyFont="1" applyFill="1" applyBorder="1" applyAlignment="1"/>
    <xf numFmtId="167" fontId="31" fillId="5" borderId="14" xfId="1" applyNumberFormat="1" applyFont="1" applyFill="1" applyBorder="1" applyAlignment="1"/>
    <xf numFmtId="167" fontId="31" fillId="5" borderId="4" xfId="1" applyNumberFormat="1" applyFont="1" applyFill="1" applyBorder="1" applyAlignment="1"/>
    <xf numFmtId="167" fontId="31" fillId="5" borderId="26" xfId="1" applyNumberFormat="1" applyFont="1" applyFill="1" applyBorder="1" applyAlignment="1"/>
    <xf numFmtId="167" fontId="31" fillId="5" borderId="30" xfId="1" applyNumberFormat="1" applyFont="1" applyFill="1" applyBorder="1" applyAlignment="1"/>
    <xf numFmtId="167" fontId="19" fillId="0" borderId="14" xfId="1" applyNumberFormat="1" applyFont="1" applyFill="1" applyBorder="1" applyAlignment="1">
      <alignment horizontal="right"/>
    </xf>
    <xf numFmtId="167" fontId="19" fillId="0" borderId="4" xfId="1" applyNumberFormat="1" applyFont="1" applyFill="1" applyBorder="1" applyAlignment="1">
      <alignment horizontal="right"/>
    </xf>
    <xf numFmtId="167" fontId="19" fillId="0" borderId="4" xfId="1" applyNumberFormat="1" applyFont="1" applyFill="1" applyBorder="1"/>
    <xf numFmtId="167" fontId="31" fillId="0" borderId="26" xfId="1" applyNumberFormat="1" applyFont="1" applyFill="1" applyBorder="1" applyAlignment="1">
      <alignment horizontal="right"/>
    </xf>
    <xf numFmtId="167" fontId="19" fillId="2" borderId="30" xfId="1" applyNumberFormat="1" applyFont="1" applyFill="1" applyBorder="1"/>
    <xf numFmtId="167" fontId="19" fillId="13" borderId="14" xfId="1" applyNumberFormat="1" applyFont="1" applyFill="1" applyBorder="1" applyAlignment="1">
      <alignment horizontal="right"/>
    </xf>
    <xf numFmtId="167" fontId="19" fillId="13" borderId="4" xfId="1" applyNumberFormat="1" applyFont="1" applyFill="1" applyBorder="1" applyAlignment="1">
      <alignment horizontal="right"/>
    </xf>
    <xf numFmtId="167" fontId="19" fillId="13" borderId="4" xfId="1" applyNumberFormat="1" applyFont="1" applyFill="1" applyBorder="1"/>
    <xf numFmtId="167" fontId="31" fillId="13" borderId="26" xfId="1" applyNumberFormat="1" applyFont="1" applyFill="1" applyBorder="1" applyAlignment="1">
      <alignment horizontal="right"/>
    </xf>
    <xf numFmtId="167" fontId="19" fillId="13" borderId="30" xfId="1" applyNumberFormat="1" applyFont="1" applyFill="1" applyBorder="1"/>
    <xf numFmtId="167" fontId="31" fillId="2" borderId="26" xfId="1" applyNumberFormat="1" applyFont="1" applyFill="1" applyBorder="1"/>
    <xf numFmtId="167" fontId="19" fillId="0" borderId="24" xfId="1" applyNumberFormat="1" applyFont="1" applyFill="1" applyBorder="1" applyAlignment="1">
      <alignment horizontal="right"/>
    </xf>
    <xf numFmtId="167" fontId="19" fillId="0" borderId="13" xfId="1" applyNumberFormat="1" applyFont="1" applyFill="1" applyBorder="1" applyAlignment="1">
      <alignment horizontal="right"/>
    </xf>
    <xf numFmtId="167" fontId="19" fillId="0" borderId="13" xfId="1" applyNumberFormat="1" applyFont="1" applyFill="1" applyBorder="1"/>
    <xf numFmtId="167" fontId="31" fillId="2" borderId="68" xfId="1" applyNumberFormat="1" applyFont="1" applyFill="1" applyBorder="1"/>
    <xf numFmtId="167" fontId="19" fillId="2" borderId="33" xfId="1" applyNumberFormat="1" applyFont="1" applyFill="1" applyBorder="1"/>
    <xf numFmtId="167" fontId="31" fillId="13" borderId="72" xfId="1" applyNumberFormat="1" applyFont="1" applyFill="1" applyBorder="1" applyAlignment="1"/>
    <xf numFmtId="167" fontId="31" fillId="2" borderId="30" xfId="1" applyNumberFormat="1" applyFont="1" applyFill="1" applyBorder="1" applyAlignment="1"/>
    <xf numFmtId="167" fontId="31" fillId="4" borderId="33" xfId="1" applyNumberFormat="1" applyFont="1" applyFill="1" applyBorder="1" applyAlignment="1"/>
    <xf numFmtId="4" fontId="5" fillId="5" borderId="72" xfId="1" applyNumberFormat="1" applyFont="1" applyFill="1" applyBorder="1" applyAlignment="1">
      <alignment horizontal="right"/>
    </xf>
    <xf numFmtId="4" fontId="12" fillId="0" borderId="72" xfId="1" applyNumberFormat="1" applyFont="1" applyFill="1" applyBorder="1" applyAlignment="1">
      <alignment horizontal="right"/>
    </xf>
    <xf numFmtId="4" fontId="7" fillId="16" borderId="72" xfId="1" applyNumberFormat="1" applyFont="1" applyFill="1" applyBorder="1" applyAlignment="1">
      <alignment horizontal="right"/>
    </xf>
    <xf numFmtId="4" fontId="14" fillId="2" borderId="72" xfId="1" applyNumberFormat="1" applyFont="1" applyFill="1" applyBorder="1" applyAlignment="1">
      <alignment horizontal="right"/>
    </xf>
    <xf numFmtId="4" fontId="12" fillId="3" borderId="72" xfId="1" applyNumberFormat="1" applyFont="1" applyFill="1" applyBorder="1" applyAlignment="1">
      <alignment horizontal="right"/>
    </xf>
    <xf numFmtId="4" fontId="14" fillId="0" borderId="72" xfId="1" applyNumberFormat="1" applyFont="1" applyFill="1" applyBorder="1" applyAlignment="1">
      <alignment horizontal="right"/>
    </xf>
    <xf numFmtId="4" fontId="14" fillId="0" borderId="72" xfId="1" applyNumberFormat="1" applyFont="1" applyBorder="1" applyAlignment="1">
      <alignment horizontal="right"/>
    </xf>
    <xf numFmtId="4" fontId="14" fillId="0" borderId="30" xfId="1" applyNumberFormat="1" applyFont="1" applyBorder="1" applyAlignment="1">
      <alignment horizontal="right"/>
    </xf>
    <xf numFmtId="4" fontId="14" fillId="12" borderId="72" xfId="1" applyNumberFormat="1" applyFont="1" applyFill="1" applyBorder="1" applyAlignment="1">
      <alignment horizontal="right"/>
    </xf>
    <xf numFmtId="4" fontId="35" fillId="13" borderId="72" xfId="1" applyNumberFormat="1" applyFont="1" applyFill="1" applyBorder="1" applyAlignment="1">
      <alignment horizontal="right"/>
    </xf>
    <xf numFmtId="4" fontId="15" fillId="2" borderId="30" xfId="1" applyNumberFormat="1" applyFont="1" applyFill="1" applyBorder="1" applyAlignment="1">
      <alignment horizontal="right"/>
    </xf>
    <xf numFmtId="4" fontId="12" fillId="5" borderId="72" xfId="1" applyNumberFormat="1" applyFont="1" applyFill="1" applyBorder="1" applyAlignment="1">
      <alignment horizontal="right"/>
    </xf>
    <xf numFmtId="4" fontId="12" fillId="2" borderId="72" xfId="1" applyNumberFormat="1" applyFont="1" applyFill="1" applyBorder="1" applyAlignment="1">
      <alignment horizontal="right"/>
    </xf>
    <xf numFmtId="4" fontId="15" fillId="3" borderId="72" xfId="1" applyNumberFormat="1" applyFont="1" applyFill="1" applyBorder="1" applyAlignment="1">
      <alignment horizontal="right"/>
    </xf>
    <xf numFmtId="4" fontId="15" fillId="2" borderId="72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1" fillId="4" borderId="49" xfId="0" applyNumberFormat="1" applyFont="1" applyFill="1" applyBorder="1" applyAlignment="1"/>
    <xf numFmtId="4" fontId="31" fillId="4" borderId="51" xfId="0" applyNumberFormat="1" applyFont="1" applyFill="1" applyBorder="1" applyAlignment="1"/>
    <xf numFmtId="4" fontId="31" fillId="4" borderId="69" xfId="0" applyNumberFormat="1" applyFont="1" applyFill="1" applyBorder="1" applyAlignment="1"/>
    <xf numFmtId="4" fontId="31" fillId="4" borderId="52" xfId="0" applyNumberFormat="1" applyFont="1" applyFill="1" applyBorder="1" applyAlignment="1"/>
    <xf numFmtId="4" fontId="19" fillId="3" borderId="3" xfId="1" applyNumberFormat="1" applyFont="1" applyFill="1" applyBorder="1" applyAlignment="1">
      <alignment horizontal="right"/>
    </xf>
    <xf numFmtId="4" fontId="19" fillId="3" borderId="5" xfId="1" applyNumberFormat="1" applyFont="1" applyFill="1" applyBorder="1" applyAlignment="1">
      <alignment horizontal="right"/>
    </xf>
    <xf numFmtId="4" fontId="19" fillId="3" borderId="61" xfId="1" applyNumberFormat="1" applyFont="1" applyFill="1" applyBorder="1" applyAlignment="1">
      <alignment horizontal="right"/>
    </xf>
    <xf numFmtId="4" fontId="19" fillId="3" borderId="11" xfId="1" applyNumberFormat="1" applyFont="1" applyFill="1" applyBorder="1" applyAlignment="1">
      <alignment horizontal="right"/>
    </xf>
    <xf numFmtId="4" fontId="19" fillId="2" borderId="47" xfId="1" applyNumberFormat="1" applyFont="1" applyFill="1" applyBorder="1"/>
    <xf numFmtId="4" fontId="19" fillId="0" borderId="1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center"/>
    </xf>
    <xf numFmtId="4" fontId="19" fillId="0" borderId="4" xfId="1" applyNumberFormat="1" applyFont="1" applyBorder="1" applyAlignment="1">
      <alignment horizontal="right"/>
    </xf>
    <xf numFmtId="4" fontId="19" fillId="0" borderId="28" xfId="1" applyNumberFormat="1" applyFont="1" applyBorder="1" applyAlignment="1">
      <alignment horizontal="right"/>
    </xf>
    <xf numFmtId="4" fontId="19" fillId="13" borderId="14" xfId="1" applyNumberFormat="1" applyFont="1" applyFill="1" applyBorder="1" applyAlignment="1">
      <alignment horizontal="center"/>
    </xf>
    <xf numFmtId="4" fontId="19" fillId="13" borderId="4" xfId="1" applyNumberFormat="1" applyFont="1" applyFill="1" applyBorder="1" applyAlignment="1">
      <alignment horizontal="center"/>
    </xf>
    <xf numFmtId="4" fontId="19" fillId="0" borderId="24" xfId="1" applyNumberFormat="1" applyFont="1" applyFill="1" applyBorder="1" applyAlignment="1">
      <alignment horizontal="right"/>
    </xf>
    <xf numFmtId="4" fontId="31" fillId="0" borderId="26" xfId="1" applyNumberFormat="1" applyFont="1" applyBorder="1" applyAlignment="1">
      <alignment horizontal="right"/>
    </xf>
    <xf numFmtId="4" fontId="31" fillId="0" borderId="68" xfId="1" applyNumberFormat="1" applyFont="1" applyBorder="1" applyAlignment="1">
      <alignment horizontal="right"/>
    </xf>
    <xf numFmtId="0" fontId="69" fillId="6" borderId="2" xfId="0" applyFont="1" applyFill="1" applyBorder="1"/>
    <xf numFmtId="49" fontId="69" fillId="6" borderId="1" xfId="0" applyNumberFormat="1" applyFont="1" applyFill="1" applyBorder="1" applyAlignment="1">
      <alignment horizontal="center"/>
    </xf>
    <xf numFmtId="49" fontId="69" fillId="6" borderId="0" xfId="0" applyNumberFormat="1" applyFont="1" applyFill="1" applyBorder="1" applyAlignment="1">
      <alignment horizontal="center"/>
    </xf>
    <xf numFmtId="0" fontId="69" fillId="6" borderId="0" xfId="0" applyFont="1" applyFill="1" applyBorder="1"/>
    <xf numFmtId="0" fontId="69" fillId="6" borderId="25" xfId="0" applyFont="1" applyFill="1" applyBorder="1"/>
    <xf numFmtId="49" fontId="69" fillId="6" borderId="40" xfId="0" applyNumberFormat="1" applyFont="1" applyFill="1" applyBorder="1" applyAlignment="1">
      <alignment horizontal="center"/>
    </xf>
    <xf numFmtId="49" fontId="69" fillId="6" borderId="51" xfId="0" applyNumberFormat="1" applyFont="1" applyFill="1" applyBorder="1" applyAlignment="1">
      <alignment horizontal="center"/>
    </xf>
    <xf numFmtId="49" fontId="69" fillId="6" borderId="41" xfId="0" applyNumberFormat="1" applyFont="1" applyFill="1" applyBorder="1" applyAlignment="1">
      <alignment horizontal="center"/>
    </xf>
    <xf numFmtId="0" fontId="69" fillId="6" borderId="41" xfId="0" applyFont="1" applyFill="1" applyBorder="1"/>
    <xf numFmtId="0" fontId="69" fillId="6" borderId="42" xfId="0" applyFont="1" applyFill="1" applyBorder="1"/>
    <xf numFmtId="49" fontId="45" fillId="5" borderId="8" xfId="0" applyNumberFormat="1" applyFont="1" applyFill="1" applyBorder="1" applyAlignment="1">
      <alignment horizontal="center"/>
    </xf>
    <xf numFmtId="49" fontId="45" fillId="5" borderId="5" xfId="0" applyNumberFormat="1" applyFont="1" applyFill="1" applyBorder="1" applyAlignment="1">
      <alignment horizontal="center"/>
    </xf>
    <xf numFmtId="49" fontId="19" fillId="5" borderId="8" xfId="0" applyNumberFormat="1" applyFont="1" applyFill="1" applyBorder="1" applyAlignment="1">
      <alignment horizontal="center"/>
    </xf>
    <xf numFmtId="4" fontId="31" fillId="5" borderId="9" xfId="0" applyNumberFormat="1" applyFont="1" applyFill="1" applyBorder="1"/>
    <xf numFmtId="4" fontId="31" fillId="2" borderId="9" xfId="0" applyNumberFormat="1" applyFont="1" applyFill="1" applyBorder="1"/>
    <xf numFmtId="4" fontId="31" fillId="3" borderId="9" xfId="0" applyNumberFormat="1" applyFont="1" applyFill="1" applyBorder="1"/>
    <xf numFmtId="4" fontId="31" fillId="3" borderId="84" xfId="1" applyNumberFormat="1" applyFont="1" applyFill="1" applyBorder="1" applyAlignment="1">
      <alignment horizontal="right"/>
    </xf>
    <xf numFmtId="49" fontId="19" fillId="0" borderId="4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" fontId="19" fillId="2" borderId="9" xfId="0" applyNumberFormat="1" applyFont="1" applyFill="1" applyBorder="1"/>
    <xf numFmtId="49" fontId="19" fillId="0" borderId="10" xfId="0" applyNumberFormat="1" applyFont="1" applyBorder="1" applyAlignment="1">
      <alignment horizontal="center"/>
    </xf>
    <xf numFmtId="4" fontId="19" fillId="2" borderId="16" xfId="0" applyNumberFormat="1" applyFont="1" applyFill="1" applyBorder="1"/>
    <xf numFmtId="49" fontId="45" fillId="2" borderId="4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" fontId="19" fillId="2" borderId="46" xfId="0" applyNumberFormat="1" applyFont="1" applyFill="1" applyBorder="1"/>
    <xf numFmtId="49" fontId="45" fillId="4" borderId="4" xfId="0" applyNumberFormat="1" applyFont="1" applyFill="1" applyBorder="1" applyAlignment="1">
      <alignment horizontal="center"/>
    </xf>
    <xf numFmtId="49" fontId="45" fillId="4" borderId="12" xfId="0" applyNumberFormat="1" applyFont="1" applyFill="1" applyBorder="1" applyAlignment="1">
      <alignment horizontal="center"/>
    </xf>
    <xf numFmtId="49" fontId="31" fillId="4" borderId="12" xfId="0" applyNumberFormat="1" applyFont="1" applyFill="1" applyBorder="1" applyAlignment="1">
      <alignment horizontal="center"/>
    </xf>
    <xf numFmtId="4" fontId="19" fillId="0" borderId="3" xfId="0" applyNumberFormat="1" applyFont="1" applyBorder="1" applyAlignment="1"/>
    <xf numFmtId="4" fontId="45" fillId="2" borderId="8" xfId="0" applyNumberFormat="1" applyFont="1" applyFill="1" applyBorder="1" applyAlignment="1">
      <alignment horizontal="center"/>
    </xf>
    <xf numFmtId="4" fontId="45" fillId="2" borderId="5" xfId="0" applyNumberFormat="1" applyFont="1" applyFill="1" applyBorder="1" applyAlignment="1">
      <alignment horizontal="center"/>
    </xf>
    <xf numFmtId="4" fontId="19" fillId="2" borderId="8" xfId="0" applyNumberFormat="1" applyFont="1" applyFill="1" applyBorder="1" applyAlignment="1">
      <alignment horizontal="center"/>
    </xf>
    <xf numFmtId="4" fontId="31" fillId="2" borderId="72" xfId="1" applyNumberFormat="1" applyFont="1" applyFill="1" applyBorder="1" applyAlignment="1"/>
    <xf numFmtId="4" fontId="31" fillId="2" borderId="61" xfId="1" applyNumberFormat="1" applyFont="1" applyFill="1" applyBorder="1" applyAlignment="1"/>
    <xf numFmtId="4" fontId="19" fillId="0" borderId="14" xfId="0" applyNumberFormat="1" applyFont="1" applyBorder="1" applyAlignment="1"/>
    <xf numFmtId="4" fontId="31" fillId="2" borderId="5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/>
    <xf numFmtId="4" fontId="29" fillId="2" borderId="5" xfId="0" applyNumberFormat="1" applyFont="1" applyFill="1" applyBorder="1" applyAlignment="1">
      <alignment horizontal="center"/>
    </xf>
    <xf numFmtId="4" fontId="19" fillId="2" borderId="5" xfId="0" applyNumberFormat="1" applyFont="1" applyFill="1" applyBorder="1" applyAlignment="1">
      <alignment horizontal="center"/>
    </xf>
    <xf numFmtId="4" fontId="29" fillId="2" borderId="8" xfId="0" applyNumberFormat="1" applyFont="1" applyFill="1" applyBorder="1" applyAlignment="1">
      <alignment horizontal="center"/>
    </xf>
    <xf numFmtId="4" fontId="3" fillId="4" borderId="22" xfId="0" applyNumberFormat="1" applyFont="1" applyFill="1" applyBorder="1" applyAlignment="1"/>
    <xf numFmtId="4" fontId="3" fillId="4" borderId="13" xfId="0" applyNumberFormat="1" applyFont="1" applyFill="1" applyBorder="1" applyAlignment="1">
      <alignment horizontal="center"/>
    </xf>
    <xf numFmtId="4" fontId="3" fillId="4" borderId="31" xfId="0" applyNumberFormat="1" applyFont="1" applyFill="1" applyBorder="1" applyAlignment="1">
      <alignment horizontal="center"/>
    </xf>
    <xf numFmtId="4" fontId="31" fillId="4" borderId="23" xfId="0" applyNumberFormat="1" applyFont="1" applyFill="1" applyBorder="1"/>
    <xf numFmtId="4" fontId="3" fillId="4" borderId="23" xfId="0" applyNumberFormat="1" applyFont="1" applyFill="1" applyBorder="1"/>
    <xf numFmtId="4" fontId="31" fillId="4" borderId="63" xfId="1" applyNumberFormat="1" applyFont="1" applyFill="1" applyBorder="1" applyAlignment="1"/>
    <xf numFmtId="49" fontId="40" fillId="2" borderId="8" xfId="0" applyNumberFormat="1" applyFont="1" applyFill="1" applyBorder="1" applyAlignment="1">
      <alignment horizontal="center"/>
    </xf>
    <xf numFmtId="0" fontId="40" fillId="2" borderId="5" xfId="0" applyFont="1" applyFill="1" applyBorder="1"/>
    <xf numFmtId="4" fontId="70" fillId="13" borderId="27" xfId="0" applyNumberFormat="1" applyFont="1" applyFill="1" applyBorder="1"/>
    <xf numFmtId="4" fontId="71" fillId="13" borderId="8" xfId="1" applyNumberFormat="1" applyFont="1" applyFill="1" applyBorder="1" applyAlignment="1">
      <alignment horizontal="right"/>
    </xf>
    <xf numFmtId="4" fontId="71" fillId="13" borderId="5" xfId="1" applyNumberFormat="1" applyFont="1" applyFill="1" applyBorder="1" applyAlignment="1">
      <alignment horizontal="right"/>
    </xf>
    <xf numFmtId="4" fontId="71" fillId="13" borderId="8" xfId="1" applyNumberFormat="1" applyFont="1" applyFill="1" applyBorder="1"/>
    <xf numFmtId="4" fontId="71" fillId="13" borderId="7" xfId="1" applyNumberFormat="1" applyFont="1" applyFill="1" applyBorder="1" applyAlignment="1">
      <alignment horizontal="right"/>
    </xf>
    <xf numFmtId="4" fontId="71" fillId="13" borderId="28" xfId="1" applyNumberFormat="1" applyFont="1" applyFill="1" applyBorder="1" applyAlignment="1">
      <alignment horizontal="right"/>
    </xf>
    <xf numFmtId="49" fontId="72" fillId="13" borderId="8" xfId="0" applyNumberFormat="1" applyFont="1" applyFill="1" applyBorder="1" applyAlignment="1">
      <alignment horizontal="center"/>
    </xf>
    <xf numFmtId="49" fontId="70" fillId="13" borderId="5" xfId="0" applyNumberFormat="1" applyFont="1" applyFill="1" applyBorder="1" applyAlignment="1">
      <alignment horizontal="center"/>
    </xf>
    <xf numFmtId="4" fontId="71" fillId="13" borderId="5" xfId="1" applyNumberFormat="1" applyFont="1" applyFill="1" applyBorder="1"/>
    <xf numFmtId="4" fontId="71" fillId="13" borderId="28" xfId="1" applyNumberFormat="1" applyFont="1" applyFill="1" applyBorder="1"/>
    <xf numFmtId="49" fontId="40" fillId="0" borderId="9" xfId="0" applyNumberFormat="1" applyFont="1" applyFill="1" applyBorder="1" applyAlignment="1">
      <alignment horizontal="center"/>
    </xf>
    <xf numFmtId="49" fontId="40" fillId="0" borderId="4" xfId="0" applyNumberFormat="1" applyFont="1" applyFill="1" applyBorder="1" applyAlignment="1">
      <alignment horizontal="center"/>
    </xf>
    <xf numFmtId="49" fontId="63" fillId="0" borderId="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73" fillId="0" borderId="0" xfId="1" applyNumberFormat="1" applyFont="1" applyFill="1" applyBorder="1" applyAlignment="1">
      <alignment horizontal="center"/>
    </xf>
    <xf numFmtId="4" fontId="73" fillId="0" borderId="0" xfId="1" applyNumberFormat="1" applyFont="1" applyBorder="1" applyAlignment="1">
      <alignment horizontal="center"/>
    </xf>
    <xf numFmtId="4" fontId="73" fillId="2" borderId="28" xfId="1" applyNumberFormat="1" applyFont="1" applyFill="1" applyBorder="1"/>
    <xf numFmtId="49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/>
    <xf numFmtId="4" fontId="73" fillId="0" borderId="0" xfId="1" applyNumberFormat="1" applyFont="1" applyFill="1" applyBorder="1" applyAlignment="1">
      <alignment horizontal="right"/>
    </xf>
    <xf numFmtId="4" fontId="73" fillId="0" borderId="0" xfId="1" applyNumberFormat="1" applyFont="1" applyFill="1" applyBorder="1"/>
    <xf numFmtId="0" fontId="63" fillId="5" borderId="46" xfId="0" applyFont="1" applyFill="1" applyBorder="1" applyAlignment="1">
      <alignment horizontal="center"/>
    </xf>
    <xf numFmtId="0" fontId="40" fillId="13" borderId="4" xfId="0" applyFont="1" applyFill="1" applyBorder="1" applyAlignment="1">
      <alignment horizontal="center"/>
    </xf>
    <xf numFmtId="49" fontId="40" fillId="13" borderId="4" xfId="0" applyNumberFormat="1" applyFont="1" applyFill="1" applyBorder="1" applyAlignment="1">
      <alignment horizontal="center"/>
    </xf>
    <xf numFmtId="4" fontId="40" fillId="13" borderId="26" xfId="0" applyNumberFormat="1" applyFont="1" applyFill="1" applyBorder="1"/>
    <xf numFmtId="4" fontId="73" fillId="13" borderId="10" xfId="1" applyNumberFormat="1" applyFont="1" applyFill="1" applyBorder="1" applyAlignment="1">
      <alignment horizontal="right"/>
    </xf>
    <xf numFmtId="4" fontId="73" fillId="13" borderId="4" xfId="1" applyNumberFormat="1" applyFont="1" applyFill="1" applyBorder="1" applyAlignment="1">
      <alignment horizontal="right"/>
    </xf>
    <xf numFmtId="4" fontId="73" fillId="13" borderId="4" xfId="1" applyNumberFormat="1" applyFont="1" applyFill="1" applyBorder="1"/>
    <xf numFmtId="4" fontId="73" fillId="13" borderId="7" xfId="1" applyNumberFormat="1" applyFont="1" applyFill="1" applyBorder="1" applyAlignment="1">
      <alignment horizontal="right"/>
    </xf>
    <xf numFmtId="4" fontId="73" fillId="13" borderId="28" xfId="1" applyNumberFormat="1" applyFont="1" applyFill="1" applyBorder="1"/>
    <xf numFmtId="4" fontId="40" fillId="0" borderId="26" xfId="0" applyNumberFormat="1" applyFont="1" applyFill="1" applyBorder="1"/>
    <xf numFmtId="4" fontId="73" fillId="0" borderId="10" xfId="1" applyNumberFormat="1" applyFont="1" applyFill="1" applyBorder="1" applyAlignment="1">
      <alignment horizontal="right"/>
    </xf>
    <xf numFmtId="4" fontId="73" fillId="0" borderId="4" xfId="1" applyNumberFormat="1" applyFont="1" applyFill="1" applyBorder="1" applyAlignment="1">
      <alignment horizontal="right"/>
    </xf>
    <xf numFmtId="4" fontId="73" fillId="0" borderId="4" xfId="1" applyNumberFormat="1" applyFont="1" applyFill="1" applyBorder="1"/>
    <xf numFmtId="4" fontId="73" fillId="0" borderId="7" xfId="1" applyNumberFormat="1" applyFont="1" applyFill="1" applyBorder="1" applyAlignment="1">
      <alignment horizontal="right"/>
    </xf>
    <xf numFmtId="0" fontId="40" fillId="13" borderId="4" xfId="0" applyFont="1" applyFill="1" applyBorder="1" applyAlignment="1"/>
    <xf numFmtId="0" fontId="70" fillId="13" borderId="4" xfId="0" applyFont="1" applyFill="1" applyBorder="1" applyAlignment="1"/>
    <xf numFmtId="4" fontId="70" fillId="13" borderId="26" xfId="0" applyNumberFormat="1" applyFont="1" applyFill="1" applyBorder="1"/>
    <xf numFmtId="4" fontId="71" fillId="13" borderId="10" xfId="1" applyNumberFormat="1" applyFont="1" applyFill="1" applyBorder="1" applyAlignment="1">
      <alignment horizontal="right"/>
    </xf>
    <xf numFmtId="4" fontId="71" fillId="13" borderId="4" xfId="1" applyNumberFormat="1" applyFont="1" applyFill="1" applyBorder="1" applyAlignment="1">
      <alignment horizontal="right"/>
    </xf>
    <xf numFmtId="4" fontId="71" fillId="13" borderId="4" xfId="1" applyNumberFormat="1" applyFont="1" applyFill="1" applyBorder="1"/>
    <xf numFmtId="0" fontId="40" fillId="0" borderId="71" xfId="0" applyFont="1" applyFill="1" applyBorder="1" applyAlignment="1">
      <alignment horizontal="center"/>
    </xf>
    <xf numFmtId="0" fontId="63" fillId="2" borderId="13" xfId="0" applyFont="1" applyFill="1" applyBorder="1"/>
    <xf numFmtId="4" fontId="40" fillId="2" borderId="68" xfId="0" applyNumberFormat="1" applyFont="1" applyFill="1" applyBorder="1"/>
    <xf numFmtId="4" fontId="63" fillId="2" borderId="12" xfId="1" applyNumberFormat="1" applyFont="1" applyFill="1" applyBorder="1" applyAlignment="1">
      <alignment horizontal="right"/>
    </xf>
    <xf numFmtId="4" fontId="63" fillId="2" borderId="13" xfId="1" applyNumberFormat="1" applyFont="1" applyFill="1" applyBorder="1" applyAlignment="1">
      <alignment horizontal="right"/>
    </xf>
    <xf numFmtId="4" fontId="73" fillId="2" borderId="13" xfId="1" applyNumberFormat="1" applyFont="1" applyFill="1" applyBorder="1"/>
    <xf numFmtId="4" fontId="63" fillId="2" borderId="13" xfId="1" applyNumberFormat="1" applyFont="1" applyFill="1" applyBorder="1"/>
    <xf numFmtId="4" fontId="63" fillId="2" borderId="67" xfId="1" applyNumberFormat="1" applyFont="1" applyFill="1" applyBorder="1" applyAlignment="1">
      <alignment horizontal="right"/>
    </xf>
    <xf numFmtId="4" fontId="73" fillId="2" borderId="32" xfId="1" applyNumberFormat="1" applyFont="1" applyFill="1" applyBorder="1" applyAlignment="1">
      <alignment horizontal="right"/>
    </xf>
    <xf numFmtId="49" fontId="49" fillId="18" borderId="10" xfId="0" applyNumberFormat="1" applyFont="1" applyFill="1" applyBorder="1" applyAlignment="1">
      <alignment horizontal="center"/>
    </xf>
    <xf numFmtId="0" fontId="63" fillId="3" borderId="4" xfId="0" applyFont="1" applyFill="1" applyBorder="1"/>
    <xf numFmtId="0" fontId="63" fillId="3" borderId="26" xfId="0" applyFont="1" applyFill="1" applyBorder="1"/>
    <xf numFmtId="166" fontId="73" fillId="3" borderId="10" xfId="1" applyNumberFormat="1" applyFont="1" applyFill="1" applyBorder="1" applyAlignment="1">
      <alignment horizontal="right"/>
    </xf>
    <xf numFmtId="166" fontId="73" fillId="3" borderId="4" xfId="1" applyNumberFormat="1" applyFont="1" applyFill="1" applyBorder="1" applyAlignment="1">
      <alignment horizontal="right"/>
    </xf>
    <xf numFmtId="166" fontId="73" fillId="3" borderId="7" xfId="1" applyNumberFormat="1" applyFont="1" applyFill="1" applyBorder="1" applyAlignment="1">
      <alignment horizontal="right"/>
    </xf>
    <xf numFmtId="0" fontId="14" fillId="13" borderId="4" xfId="0" applyFont="1" applyFill="1" applyBorder="1" applyAlignment="1">
      <alignment horizontal="right"/>
    </xf>
    <xf numFmtId="49" fontId="25" fillId="13" borderId="8" xfId="0" applyNumberFormat="1" applyFont="1" applyFill="1" applyBorder="1" applyAlignment="1">
      <alignment horizontal="center"/>
    </xf>
    <xf numFmtId="49" fontId="16" fillId="13" borderId="5" xfId="0" applyNumberFormat="1" applyFont="1" applyFill="1" applyBorder="1" applyAlignment="1">
      <alignment horizontal="center"/>
    </xf>
    <xf numFmtId="49" fontId="7" fillId="13" borderId="8" xfId="0" applyNumberFormat="1" applyFont="1" applyFill="1" applyBorder="1" applyAlignment="1">
      <alignment horizontal="center"/>
    </xf>
    <xf numFmtId="49" fontId="7" fillId="13" borderId="9" xfId="0" applyNumberFormat="1" applyFont="1" applyFill="1" applyBorder="1" applyAlignment="1">
      <alignment horizontal="center"/>
    </xf>
    <xf numFmtId="0" fontId="14" fillId="13" borderId="9" xfId="0" applyFont="1" applyFill="1" applyBorder="1"/>
    <xf numFmtId="0" fontId="7" fillId="13" borderId="27" xfId="0" applyFont="1" applyFill="1" applyBorder="1"/>
    <xf numFmtId="4" fontId="14" fillId="13" borderId="72" xfId="1" applyNumberFormat="1" applyFont="1" applyFill="1" applyBorder="1" applyAlignment="1">
      <alignment horizontal="right"/>
    </xf>
    <xf numFmtId="0" fontId="0" fillId="13" borderId="0" xfId="0" applyFill="1"/>
    <xf numFmtId="4" fontId="31" fillId="4" borderId="67" xfId="0" applyNumberFormat="1" applyFont="1" applyFill="1" applyBorder="1"/>
    <xf numFmtId="0" fontId="19" fillId="6" borderId="2" xfId="0" applyFont="1" applyFill="1" applyBorder="1"/>
    <xf numFmtId="0" fontId="19" fillId="6" borderId="49" xfId="0" applyFont="1" applyFill="1" applyBorder="1"/>
    <xf numFmtId="0" fontId="19" fillId="6" borderId="41" xfId="0" applyFont="1" applyFill="1" applyBorder="1"/>
    <xf numFmtId="0" fontId="19" fillId="0" borderId="3" xfId="0" applyFont="1" applyBorder="1" applyAlignment="1"/>
    <xf numFmtId="0" fontId="31" fillId="5" borderId="9" xfId="0" applyFont="1" applyFill="1" applyBorder="1"/>
    <xf numFmtId="0" fontId="19" fillId="5" borderId="9" xfId="0" applyFont="1" applyFill="1" applyBorder="1"/>
    <xf numFmtId="166" fontId="31" fillId="5" borderId="72" xfId="1" applyNumberFormat="1" applyFont="1" applyFill="1" applyBorder="1" applyAlignment="1"/>
    <xf numFmtId="0" fontId="19" fillId="0" borderId="14" xfId="0" applyFont="1" applyBorder="1" applyAlignment="1"/>
    <xf numFmtId="49" fontId="31" fillId="2" borderId="5" xfId="0" applyNumberFormat="1" applyFont="1" applyFill="1" applyBorder="1" applyAlignment="1">
      <alignment horizontal="center"/>
    </xf>
    <xf numFmtId="0" fontId="31" fillId="3" borderId="9" xfId="0" applyFont="1" applyFill="1" applyBorder="1"/>
    <xf numFmtId="0" fontId="19" fillId="3" borderId="9" xfId="0" applyFont="1" applyFill="1" applyBorder="1"/>
    <xf numFmtId="166" fontId="31" fillId="3" borderId="72" xfId="1" applyNumberFormat="1" applyFont="1" applyFill="1" applyBorder="1" applyAlignment="1"/>
    <xf numFmtId="0" fontId="19" fillId="0" borderId="7" xfId="0" applyFont="1" applyBorder="1"/>
    <xf numFmtId="0" fontId="19" fillId="0" borderId="16" xfId="0" applyFont="1" applyBorder="1"/>
    <xf numFmtId="0" fontId="31" fillId="4" borderId="23" xfId="0" applyFont="1" applyFill="1" applyBorder="1"/>
    <xf numFmtId="166" fontId="31" fillId="4" borderId="63" xfId="1" applyNumberFormat="1" applyFont="1" applyFill="1" applyBorder="1" applyAlignment="1"/>
    <xf numFmtId="0" fontId="19" fillId="0" borderId="2" xfId="0" applyFont="1" applyFill="1" applyBorder="1" applyAlignment="1"/>
    <xf numFmtId="0" fontId="19" fillId="0" borderId="6" xfId="0" applyFont="1" applyFill="1" applyBorder="1" applyAlignment="1">
      <alignment horizontal="center"/>
    </xf>
    <xf numFmtId="0" fontId="19" fillId="0" borderId="83" xfId="0" applyFont="1" applyFill="1" applyBorder="1"/>
    <xf numFmtId="167" fontId="19" fillId="0" borderId="39" xfId="1" applyNumberFormat="1" applyFont="1" applyFill="1" applyBorder="1" applyAlignment="1">
      <alignment horizontal="right"/>
    </xf>
    <xf numFmtId="167" fontId="19" fillId="0" borderId="6" xfId="1" applyNumberFormat="1" applyFont="1" applyFill="1" applyBorder="1" applyAlignment="1">
      <alignment horizontal="right"/>
    </xf>
    <xf numFmtId="167" fontId="19" fillId="0" borderId="6" xfId="1" applyNumberFormat="1" applyFont="1" applyFill="1" applyBorder="1"/>
    <xf numFmtId="167" fontId="31" fillId="2" borderId="66" xfId="1" applyNumberFormat="1" applyFont="1" applyFill="1" applyBorder="1"/>
    <xf numFmtId="167" fontId="19" fillId="2" borderId="29" xfId="1" applyNumberFormat="1" applyFont="1" applyFill="1" applyBorder="1"/>
    <xf numFmtId="0" fontId="75" fillId="0" borderId="0" xfId="0" applyFont="1"/>
    <xf numFmtId="0" fontId="76" fillId="0" borderId="0" xfId="0" applyFont="1"/>
    <xf numFmtId="0" fontId="19" fillId="13" borderId="26" xfId="0" applyFont="1" applyFill="1" applyBorder="1" applyAlignment="1"/>
    <xf numFmtId="167" fontId="45" fillId="13" borderId="10" xfId="1" applyNumberFormat="1" applyFont="1" applyFill="1" applyBorder="1" applyAlignment="1"/>
    <xf numFmtId="167" fontId="45" fillId="13" borderId="4" xfId="1" applyNumberFormat="1" applyFont="1" applyFill="1" applyBorder="1" applyAlignment="1"/>
    <xf numFmtId="167" fontId="19" fillId="13" borderId="4" xfId="1" applyNumberFormat="1" applyFont="1" applyFill="1" applyBorder="1" applyAlignment="1"/>
    <xf numFmtId="0" fontId="45" fillId="13" borderId="4" xfId="0" applyFont="1" applyFill="1" applyBorder="1" applyAlignment="1">
      <alignment horizontal="center"/>
    </xf>
    <xf numFmtId="0" fontId="45" fillId="13" borderId="4" xfId="0" applyFont="1" applyFill="1" applyBorder="1" applyAlignment="1"/>
    <xf numFmtId="0" fontId="31" fillId="13" borderId="4" xfId="0" applyFont="1" applyFill="1" applyBorder="1" applyAlignment="1"/>
    <xf numFmtId="0" fontId="31" fillId="13" borderId="7" xfId="0" applyFont="1" applyFill="1" applyBorder="1" applyAlignment="1"/>
    <xf numFmtId="167" fontId="31" fillId="13" borderId="14" xfId="1" applyNumberFormat="1" applyFont="1" applyFill="1" applyBorder="1" applyAlignment="1"/>
    <xf numFmtId="167" fontId="31" fillId="13" borderId="4" xfId="1" applyNumberFormat="1" applyFont="1" applyFill="1" applyBorder="1" applyAlignment="1"/>
    <xf numFmtId="167" fontId="31" fillId="13" borderId="26" xfId="1" applyNumberFormat="1" applyFont="1" applyFill="1" applyBorder="1" applyAlignment="1"/>
    <xf numFmtId="167" fontId="31" fillId="13" borderId="30" xfId="1" applyNumberFormat="1" applyFont="1" applyFill="1" applyBorder="1" applyAlignment="1"/>
    <xf numFmtId="0" fontId="8" fillId="13" borderId="0" xfId="0" applyFont="1" applyFill="1"/>
    <xf numFmtId="167" fontId="19" fillId="13" borderId="30" xfId="1" applyNumberFormat="1" applyFont="1" applyFill="1" applyBorder="1" applyAlignment="1">
      <alignment horizontal="right"/>
    </xf>
    <xf numFmtId="4" fontId="73" fillId="13" borderId="8" xfId="1" applyNumberFormat="1" applyFont="1" applyFill="1" applyBorder="1" applyAlignment="1">
      <alignment horizontal="right"/>
    </xf>
    <xf numFmtId="49" fontId="13" fillId="13" borderId="10" xfId="0" applyNumberFormat="1" applyFont="1" applyFill="1" applyBorder="1" applyAlignment="1">
      <alignment horizontal="center"/>
    </xf>
    <xf numFmtId="49" fontId="13" fillId="13" borderId="8" xfId="0" applyNumberFormat="1" applyFont="1" applyFill="1" applyBorder="1" applyAlignment="1">
      <alignment horizontal="center"/>
    </xf>
    <xf numFmtId="49" fontId="14" fillId="13" borderId="8" xfId="0" applyNumberFormat="1" applyFont="1" applyFill="1" applyBorder="1" applyAlignment="1">
      <alignment horizontal="center"/>
    </xf>
    <xf numFmtId="49" fontId="14" fillId="13" borderId="9" xfId="0" applyNumberFormat="1" applyFont="1" applyFill="1" applyBorder="1" applyAlignment="1">
      <alignment horizontal="center"/>
    </xf>
    <xf numFmtId="0" fontId="14" fillId="13" borderId="27" xfId="0" applyFont="1" applyFill="1" applyBorder="1"/>
    <xf numFmtId="4" fontId="15" fillId="13" borderId="72" xfId="1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4" fontId="73" fillId="13" borderId="5" xfId="1" applyNumberFormat="1" applyFont="1" applyFill="1" applyBorder="1" applyAlignment="1">
      <alignment horizontal="right"/>
    </xf>
    <xf numFmtId="4" fontId="73" fillId="13" borderId="5" xfId="1" applyNumberFormat="1" applyFont="1" applyFill="1" applyBorder="1"/>
    <xf numFmtId="4" fontId="50" fillId="3" borderId="4" xfId="1" applyNumberFormat="1" applyFont="1" applyFill="1" applyBorder="1"/>
    <xf numFmtId="4" fontId="50" fillId="3" borderId="4" xfId="1" applyNumberFormat="1" applyFont="1" applyFill="1" applyBorder="1" applyAlignment="1">
      <alignment horizontal="right"/>
    </xf>
    <xf numFmtId="0" fontId="31" fillId="0" borderId="2" xfId="0" applyFont="1" applyFill="1" applyBorder="1" applyAlignment="1"/>
    <xf numFmtId="49" fontId="45" fillId="2" borderId="17" xfId="0" applyNumberFormat="1" applyFont="1" applyFill="1" applyBorder="1" applyAlignment="1">
      <alignment horizontal="center"/>
    </xf>
    <xf numFmtId="49" fontId="31" fillId="2" borderId="17" xfId="0" applyNumberFormat="1" applyFont="1" applyFill="1" applyBorder="1" applyAlignment="1">
      <alignment horizontal="center"/>
    </xf>
    <xf numFmtId="49" fontId="45" fillId="2" borderId="1" xfId="0" applyNumberFormat="1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1" xfId="0" applyFont="1" applyBorder="1"/>
    <xf numFmtId="3" fontId="31" fillId="2" borderId="79" xfId="0" applyNumberFormat="1" applyFont="1" applyFill="1" applyBorder="1" applyAlignment="1"/>
    <xf numFmtId="0" fontId="31" fillId="2" borderId="67" xfId="0" applyFont="1" applyFill="1" applyBorder="1"/>
    <xf numFmtId="4" fontId="45" fillId="0" borderId="24" xfId="1" applyNumberFormat="1" applyFont="1" applyFill="1" applyBorder="1"/>
    <xf numFmtId="4" fontId="45" fillId="0" borderId="13" xfId="1" applyNumberFormat="1" applyFont="1" applyFill="1" applyBorder="1"/>
    <xf numFmtId="4" fontId="7" fillId="2" borderId="72" xfId="1" applyNumberFormat="1" applyFont="1" applyFill="1" applyBorder="1" applyAlignment="1">
      <alignment horizontal="right"/>
    </xf>
    <xf numFmtId="4" fontId="7" fillId="3" borderId="72" xfId="1" applyNumberFormat="1" applyFont="1" applyFill="1" applyBorder="1" applyAlignment="1">
      <alignment horizontal="right"/>
    </xf>
    <xf numFmtId="4" fontId="7" fillId="0" borderId="72" xfId="1" applyNumberFormat="1" applyFont="1" applyFill="1" applyBorder="1" applyAlignment="1">
      <alignment horizontal="right"/>
    </xf>
    <xf numFmtId="4" fontId="7" fillId="0" borderId="72" xfId="1" applyNumberFormat="1" applyFont="1" applyBorder="1" applyAlignment="1">
      <alignment horizontal="right"/>
    </xf>
    <xf numFmtId="4" fontId="77" fillId="0" borderId="72" xfId="1" applyNumberFormat="1" applyFont="1" applyFill="1" applyBorder="1" applyAlignment="1">
      <alignment horizontal="right"/>
    </xf>
    <xf numFmtId="4" fontId="7" fillId="0" borderId="30" xfId="1" applyNumberFormat="1" applyFont="1" applyBorder="1" applyAlignment="1">
      <alignment horizontal="right"/>
    </xf>
    <xf numFmtId="4" fontId="7" fillId="12" borderId="72" xfId="1" applyNumberFormat="1" applyFont="1" applyFill="1" applyBorder="1" applyAlignment="1">
      <alignment horizontal="right"/>
    </xf>
    <xf numFmtId="4" fontId="7" fillId="13" borderId="72" xfId="1" applyNumberFormat="1" applyFont="1" applyFill="1" applyBorder="1" applyAlignment="1">
      <alignment horizontal="right"/>
    </xf>
    <xf numFmtId="4" fontId="77" fillId="13" borderId="72" xfId="1" applyNumberFormat="1" applyFont="1" applyFill="1" applyBorder="1" applyAlignment="1">
      <alignment horizontal="right"/>
    </xf>
    <xf numFmtId="4" fontId="7" fillId="2" borderId="30" xfId="1" applyNumberFormat="1" applyFont="1" applyFill="1" applyBorder="1" applyAlignment="1">
      <alignment horizontal="right"/>
    </xf>
    <xf numFmtId="4" fontId="7" fillId="5" borderId="72" xfId="1" applyNumberFormat="1" applyFont="1" applyFill="1" applyBorder="1" applyAlignment="1">
      <alignment horizontal="right"/>
    </xf>
    <xf numFmtId="4" fontId="7" fillId="4" borderId="63" xfId="1" applyNumberFormat="1" applyFont="1" applyFill="1" applyBorder="1" applyAlignment="1"/>
    <xf numFmtId="166" fontId="31" fillId="2" borderId="72" xfId="1" applyNumberFormat="1" applyFont="1" applyFill="1" applyBorder="1" applyAlignment="1"/>
    <xf numFmtId="166" fontId="49" fillId="3" borderId="30" xfId="1" applyNumberFormat="1" applyFont="1" applyFill="1" applyBorder="1" applyAlignment="1">
      <alignment horizontal="right"/>
    </xf>
    <xf numFmtId="4" fontId="78" fillId="13" borderId="30" xfId="1" applyNumberFormat="1" applyFont="1" applyFill="1" applyBorder="1" applyAlignment="1">
      <alignment horizontal="right"/>
    </xf>
    <xf numFmtId="4" fontId="49" fillId="13" borderId="30" xfId="1" applyNumberFormat="1" applyFont="1" applyFill="1" applyBorder="1" applyAlignment="1">
      <alignment horizontal="right"/>
    </xf>
    <xf numFmtId="4" fontId="78" fillId="13" borderId="33" xfId="1" applyNumberFormat="1" applyFont="1" applyFill="1" applyBorder="1" applyAlignment="1">
      <alignment horizontal="right"/>
    </xf>
    <xf numFmtId="165" fontId="21" fillId="3" borderId="46" xfId="1" applyFont="1" applyFill="1" applyBorder="1" applyAlignment="1">
      <alignment horizontal="right"/>
    </xf>
    <xf numFmtId="165" fontId="21" fillId="3" borderId="7" xfId="1" applyFont="1" applyFill="1" applyBorder="1"/>
    <xf numFmtId="166" fontId="31" fillId="3" borderId="29" xfId="1" applyNumberFormat="1" applyFont="1" applyFill="1" applyBorder="1" applyAlignment="1">
      <alignment horizontal="right"/>
    </xf>
    <xf numFmtId="166" fontId="31" fillId="0" borderId="30" xfId="1" applyNumberFormat="1" applyFont="1" applyFill="1" applyBorder="1" applyAlignment="1">
      <alignment horizontal="right"/>
    </xf>
    <xf numFmtId="166" fontId="31" fillId="3" borderId="29" xfId="1" applyNumberFormat="1" applyFont="1" applyFill="1" applyBorder="1"/>
    <xf numFmtId="166" fontId="31" fillId="0" borderId="29" xfId="1" applyNumberFormat="1" applyFont="1" applyFill="1" applyBorder="1" applyAlignment="1">
      <alignment horizontal="right"/>
    </xf>
    <xf numFmtId="166" fontId="31" fillId="13" borderId="33" xfId="1" applyNumberFormat="1" applyFont="1" applyFill="1" applyBorder="1" applyAlignment="1">
      <alignment horizontal="right"/>
    </xf>
    <xf numFmtId="166" fontId="31" fillId="3" borderId="6" xfId="1" applyNumberFormat="1" applyFont="1" applyFill="1" applyBorder="1" applyAlignment="1">
      <alignment horizontal="right"/>
    </xf>
    <xf numFmtId="165" fontId="31" fillId="0" borderId="26" xfId="1" applyNumberFormat="1" applyFont="1" applyFill="1" applyBorder="1" applyAlignment="1">
      <alignment horizontal="right"/>
    </xf>
    <xf numFmtId="165" fontId="31" fillId="16" borderId="26" xfId="1" applyNumberFormat="1" applyFont="1" applyFill="1" applyBorder="1"/>
    <xf numFmtId="3" fontId="31" fillId="2" borderId="58" xfId="0" applyNumberFormat="1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19" fillId="0" borderId="13" xfId="0" applyFont="1" applyBorder="1"/>
    <xf numFmtId="4" fontId="19" fillId="0" borderId="13" xfId="0" applyNumberFormat="1" applyFont="1" applyBorder="1"/>
    <xf numFmtId="4" fontId="31" fillId="0" borderId="13" xfId="0" applyNumberFormat="1" applyFont="1" applyBorder="1"/>
    <xf numFmtId="0" fontId="14" fillId="0" borderId="4" xfId="0" applyFont="1" applyBorder="1" applyAlignment="1">
      <alignment horizontal="right" vertical="top"/>
    </xf>
    <xf numFmtId="4" fontId="0" fillId="0" borderId="0" xfId="0" applyNumberFormat="1" applyAlignment="1">
      <alignment horizontal="right"/>
    </xf>
    <xf numFmtId="4" fontId="35" fillId="0" borderId="72" xfId="1" applyNumberFormat="1" applyFont="1" applyFill="1" applyBorder="1" applyAlignment="1">
      <alignment horizontal="right"/>
    </xf>
    <xf numFmtId="4" fontId="31" fillId="5" borderId="84" xfId="1" applyNumberFormat="1" applyFont="1" applyFill="1" applyBorder="1" applyAlignment="1">
      <alignment horizontal="right"/>
    </xf>
    <xf numFmtId="4" fontId="31" fillId="2" borderId="84" xfId="1" applyNumberFormat="1" applyFont="1" applyFill="1" applyBorder="1" applyAlignment="1">
      <alignment horizontal="right"/>
    </xf>
    <xf numFmtId="4" fontId="31" fillId="0" borderId="55" xfId="1" applyNumberFormat="1" applyFont="1" applyBorder="1" applyAlignment="1">
      <alignment horizontal="right"/>
    </xf>
    <xf numFmtId="4" fontId="31" fillId="0" borderId="96" xfId="1" applyNumberFormat="1" applyFont="1" applyBorder="1" applyAlignment="1">
      <alignment horizontal="right"/>
    </xf>
    <xf numFmtId="4" fontId="31" fillId="4" borderId="102" xfId="1" applyNumberFormat="1" applyFont="1" applyFill="1" applyBorder="1"/>
    <xf numFmtId="4" fontId="31" fillId="5" borderId="4" xfId="1" applyNumberFormat="1" applyFont="1" applyFill="1" applyBorder="1" applyAlignment="1">
      <alignment horizontal="right"/>
    </xf>
    <xf numFmtId="4" fontId="31" fillId="2" borderId="4" xfId="1" applyNumberFormat="1" applyFont="1" applyFill="1" applyBorder="1" applyAlignment="1">
      <alignment horizontal="right"/>
    </xf>
    <xf numFmtId="4" fontId="31" fillId="4" borderId="4" xfId="1" applyNumberFormat="1" applyFont="1" applyFill="1" applyBorder="1" applyAlignment="1">
      <alignment horizontal="right"/>
    </xf>
    <xf numFmtId="4" fontId="31" fillId="5" borderId="61" xfId="1" applyNumberFormat="1" applyFont="1" applyFill="1" applyBorder="1" applyAlignment="1"/>
    <xf numFmtId="4" fontId="31" fillId="3" borderId="61" xfId="1" applyNumberFormat="1" applyFont="1" applyFill="1" applyBorder="1" applyAlignment="1">
      <alignment horizontal="right"/>
    </xf>
    <xf numFmtId="4" fontId="31" fillId="2" borderId="61" xfId="1" applyNumberFormat="1" applyFont="1" applyFill="1" applyBorder="1" applyAlignment="1">
      <alignment horizontal="right"/>
    </xf>
    <xf numFmtId="4" fontId="31" fillId="4" borderId="70" xfId="1" applyNumberFormat="1" applyFont="1" applyFill="1" applyBorder="1" applyAlignment="1">
      <alignment horizontal="right"/>
    </xf>
    <xf numFmtId="4" fontId="19" fillId="0" borderId="0" xfId="0" applyNumberFormat="1" applyFont="1"/>
    <xf numFmtId="4" fontId="40" fillId="7" borderId="81" xfId="0" applyNumberFormat="1" applyFont="1" applyFill="1" applyBorder="1" applyAlignment="1">
      <alignment horizontal="center"/>
    </xf>
    <xf numFmtId="4" fontId="63" fillId="7" borderId="82" xfId="0" applyNumberFormat="1" applyFont="1" applyFill="1" applyBorder="1" applyAlignment="1">
      <alignment horizontal="center" vertical="center" wrapText="1"/>
    </xf>
    <xf numFmtId="4" fontId="31" fillId="7" borderId="82" xfId="0" applyNumberFormat="1" applyFont="1" applyFill="1" applyBorder="1" applyAlignment="1">
      <alignment horizontal="center" vertical="center" wrapText="1"/>
    </xf>
    <xf numFmtId="4" fontId="31" fillId="7" borderId="94" xfId="0" applyNumberFormat="1" applyFont="1" applyFill="1" applyBorder="1" applyAlignment="1">
      <alignment horizontal="center" vertical="center" wrapText="1"/>
    </xf>
    <xf numFmtId="4" fontId="31" fillId="7" borderId="95" xfId="0" applyNumberFormat="1" applyFont="1" applyFill="1" applyBorder="1" applyAlignment="1">
      <alignment horizontal="center" vertical="center" wrapText="1"/>
    </xf>
    <xf numFmtId="4" fontId="73" fillId="3" borderId="28" xfId="1" applyNumberFormat="1" applyFont="1" applyFill="1" applyBorder="1" applyAlignment="1">
      <alignment horizontal="right"/>
    </xf>
    <xf numFmtId="4" fontId="40" fillId="0" borderId="0" xfId="0" applyNumberFormat="1" applyFont="1" applyFill="1" applyBorder="1" applyAlignment="1"/>
    <xf numFmtId="4" fontId="40" fillId="0" borderId="0" xfId="0" applyNumberFormat="1" applyFont="1"/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>
      <alignment horizontal="center"/>
    </xf>
    <xf numFmtId="167" fontId="45" fillId="4" borderId="57" xfId="1" applyNumberFormat="1" applyFont="1" applyFill="1" applyBorder="1" applyAlignment="1"/>
    <xf numFmtId="167" fontId="45" fillId="3" borderId="58" xfId="1" applyNumberFormat="1" applyFont="1" applyFill="1" applyBorder="1" applyAlignment="1">
      <alignment horizontal="right"/>
    </xf>
    <xf numFmtId="167" fontId="45" fillId="0" borderId="7" xfId="1" applyNumberFormat="1" applyFont="1" applyFill="1" applyBorder="1" applyAlignment="1">
      <alignment horizontal="right"/>
    </xf>
    <xf numFmtId="167" fontId="45" fillId="5" borderId="7" xfId="1" applyNumberFormat="1" applyFont="1" applyFill="1" applyBorder="1" applyAlignment="1"/>
    <xf numFmtId="167" fontId="45" fillId="3" borderId="7" xfId="1" applyNumberFormat="1" applyFont="1" applyFill="1" applyBorder="1" applyAlignment="1">
      <alignment horizontal="right"/>
    </xf>
    <xf numFmtId="167" fontId="45" fillId="2" borderId="7" xfId="1" applyNumberFormat="1" applyFont="1" applyFill="1" applyBorder="1" applyAlignment="1"/>
    <xf numFmtId="167" fontId="45" fillId="14" borderId="7" xfId="1" applyNumberFormat="1" applyFont="1" applyFill="1" applyBorder="1" applyAlignment="1"/>
    <xf numFmtId="167" fontId="61" fillId="13" borderId="7" xfId="1" applyNumberFormat="1" applyFont="1" applyFill="1" applyBorder="1" applyAlignment="1"/>
    <xf numFmtId="167" fontId="61" fillId="13" borderId="67" xfId="1" applyNumberFormat="1" applyFont="1" applyFill="1" applyBorder="1" applyAlignment="1"/>
    <xf numFmtId="167" fontId="45" fillId="4" borderId="4" xfId="1" applyNumberFormat="1" applyFont="1" applyFill="1" applyBorder="1" applyAlignment="1"/>
    <xf numFmtId="167" fontId="29" fillId="2" borderId="4" xfId="1" applyNumberFormat="1" applyFont="1" applyFill="1" applyBorder="1"/>
    <xf numFmtId="167" fontId="29" fillId="2" borderId="4" xfId="1" applyNumberFormat="1" applyFont="1" applyFill="1" applyBorder="1" applyAlignment="1"/>
    <xf numFmtId="167" fontId="29" fillId="13" borderId="4" xfId="1" applyNumberFormat="1" applyFont="1" applyFill="1" applyBorder="1" applyAlignment="1"/>
    <xf numFmtId="4" fontId="19" fillId="2" borderId="10" xfId="1" applyNumberFormat="1" applyFont="1" applyFill="1" applyBorder="1"/>
    <xf numFmtId="166" fontId="19" fillId="4" borderId="4" xfId="1" applyNumberFormat="1" applyFont="1" applyFill="1" applyBorder="1" applyAlignment="1"/>
    <xf numFmtId="166" fontId="31" fillId="3" borderId="4" xfId="1" applyNumberFormat="1" applyFont="1" applyFill="1" applyBorder="1"/>
    <xf numFmtId="4" fontId="31" fillId="13" borderId="4" xfId="1" applyNumberFormat="1" applyFont="1" applyFill="1" applyBorder="1" applyAlignment="1">
      <alignment horizontal="right"/>
    </xf>
    <xf numFmtId="4" fontId="19" fillId="13" borderId="47" xfId="1" applyNumberFormat="1" applyFont="1" applyFill="1" applyBorder="1"/>
    <xf numFmtId="0" fontId="19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4" xfId="0" applyFont="1" applyFill="1" applyBorder="1" applyAlignment="1"/>
    <xf numFmtId="3" fontId="19" fillId="4" borderId="4" xfId="0" applyNumberFormat="1" applyFont="1" applyFill="1" applyBorder="1" applyAlignment="1"/>
    <xf numFmtId="0" fontId="19" fillId="5" borderId="4" xfId="0" applyFont="1" applyFill="1" applyBorder="1" applyAlignment="1">
      <alignment horizontal="center"/>
    </xf>
    <xf numFmtId="49" fontId="19" fillId="3" borderId="4" xfId="0" applyNumberFormat="1" applyFont="1" applyFill="1" applyBorder="1" applyAlignment="1">
      <alignment horizontal="center"/>
    </xf>
    <xf numFmtId="49" fontId="31" fillId="13" borderId="4" xfId="0" applyNumberFormat="1" applyFont="1" applyFill="1" applyBorder="1" applyAlignment="1">
      <alignment horizontal="center"/>
    </xf>
    <xf numFmtId="4" fontId="19" fillId="13" borderId="4" xfId="0" applyNumberFormat="1" applyFont="1" applyFill="1" applyBorder="1" applyAlignment="1">
      <alignment horizontal="right"/>
    </xf>
    <xf numFmtId="4" fontId="19" fillId="4" borderId="45" xfId="1" applyNumberFormat="1" applyFont="1" applyFill="1" applyBorder="1" applyAlignment="1"/>
    <xf numFmtId="4" fontId="31" fillId="5" borderId="28" xfId="1" applyNumberFormat="1" applyFont="1" applyFill="1" applyBorder="1" applyAlignment="1"/>
    <xf numFmtId="4" fontId="19" fillId="3" borderId="28" xfId="1" applyNumberFormat="1" applyFont="1" applyFill="1" applyBorder="1" applyAlignment="1">
      <alignment horizontal="right"/>
    </xf>
    <xf numFmtId="0" fontId="19" fillId="0" borderId="4" xfId="0" applyFont="1" applyBorder="1" applyAlignment="1">
      <alignment horizontal="center"/>
    </xf>
    <xf numFmtId="4" fontId="31" fillId="10" borderId="30" xfId="1" applyNumberFormat="1" applyFont="1" applyFill="1" applyBorder="1" applyAlignment="1">
      <alignment horizontal="right" vertical="center"/>
    </xf>
    <xf numFmtId="4" fontId="31" fillId="4" borderId="30" xfId="1" applyNumberFormat="1" applyFont="1" applyFill="1" applyBorder="1" applyAlignment="1"/>
    <xf numFmtId="4" fontId="31" fillId="8" borderId="30" xfId="1" applyNumberFormat="1" applyFont="1" applyFill="1" applyBorder="1" applyAlignment="1">
      <alignment horizontal="right" vertical="center"/>
    </xf>
    <xf numFmtId="4" fontId="31" fillId="3" borderId="30" xfId="1" applyNumberFormat="1" applyFont="1" applyFill="1" applyBorder="1" applyAlignment="1">
      <alignment horizontal="right"/>
    </xf>
    <xf numFmtId="4" fontId="19" fillId="16" borderId="30" xfId="1" applyNumberFormat="1" applyFont="1" applyFill="1" applyBorder="1" applyAlignment="1">
      <alignment horizontal="right"/>
    </xf>
    <xf numFmtId="4" fontId="19" fillId="0" borderId="30" xfId="1" applyNumberFormat="1" applyFont="1" applyFill="1" applyBorder="1" applyAlignment="1">
      <alignment horizontal="right" vertical="center"/>
    </xf>
    <xf numFmtId="4" fontId="19" fillId="16" borderId="30" xfId="1" applyNumberFormat="1" applyFont="1" applyFill="1" applyBorder="1"/>
    <xf numFmtId="4" fontId="19" fillId="13" borderId="33" xfId="1" applyNumberFormat="1" applyFont="1" applyFill="1" applyBorder="1" applyAlignment="1">
      <alignment horizontal="right" vertical="center"/>
    </xf>
    <xf numFmtId="4" fontId="19" fillId="13" borderId="0" xfId="0" applyNumberFormat="1" applyFont="1" applyFill="1" applyBorder="1" applyAlignment="1">
      <alignment horizontal="right" vertical="center"/>
    </xf>
    <xf numFmtId="4" fontId="31" fillId="7" borderId="60" xfId="0" applyNumberFormat="1" applyFont="1" applyFill="1" applyBorder="1" applyAlignment="1">
      <alignment horizontal="center"/>
    </xf>
    <xf numFmtId="4" fontId="31" fillId="7" borderId="65" xfId="0" applyNumberFormat="1" applyFont="1" applyFill="1" applyBorder="1" applyAlignment="1">
      <alignment horizontal="center"/>
    </xf>
    <xf numFmtId="4" fontId="31" fillId="5" borderId="106" xfId="0" applyNumberFormat="1" applyFont="1" applyFill="1" applyBorder="1" applyAlignment="1">
      <alignment horizontal="right"/>
    </xf>
    <xf numFmtId="4" fontId="19" fillId="2" borderId="72" xfId="0" applyNumberFormat="1" applyFont="1" applyFill="1" applyBorder="1" applyAlignment="1">
      <alignment horizontal="right"/>
    </xf>
    <xf numFmtId="4" fontId="31" fillId="4" borderId="63" xfId="0" applyNumberFormat="1" applyFont="1" applyFill="1" applyBorder="1" applyAlignment="1"/>
    <xf numFmtId="4" fontId="81" fillId="2" borderId="50" xfId="0" applyNumberFormat="1" applyFont="1" applyFill="1" applyBorder="1" applyAlignment="1">
      <alignment horizontal="right"/>
    </xf>
    <xf numFmtId="4" fontId="31" fillId="4" borderId="52" xfId="1" applyNumberFormat="1" applyFont="1" applyFill="1" applyBorder="1" applyAlignment="1"/>
    <xf numFmtId="4" fontId="19" fillId="3" borderId="29" xfId="1" applyNumberFormat="1" applyFont="1" applyFill="1" applyBorder="1" applyAlignment="1">
      <alignment horizontal="right"/>
    </xf>
    <xf numFmtId="4" fontId="19" fillId="0" borderId="30" xfId="1" applyNumberFormat="1" applyFont="1" applyFill="1" applyBorder="1"/>
    <xf numFmtId="4" fontId="19" fillId="0" borderId="33" xfId="1" applyNumberFormat="1" applyFont="1" applyFill="1" applyBorder="1"/>
    <xf numFmtId="4" fontId="31" fillId="5" borderId="7" xfId="1" applyNumberFormat="1" applyFont="1" applyFill="1" applyBorder="1" applyAlignment="1"/>
    <xf numFmtId="4" fontId="31" fillId="3" borderId="7" xfId="1" applyNumberFormat="1" applyFont="1" applyFill="1" applyBorder="1" applyAlignment="1">
      <alignment horizontal="right"/>
    </xf>
    <xf numFmtId="4" fontId="31" fillId="13" borderId="7" xfId="1" applyNumberFormat="1" applyFont="1" applyFill="1" applyBorder="1" applyAlignment="1">
      <alignment horizontal="right"/>
    </xf>
    <xf numFmtId="4" fontId="31" fillId="0" borderId="7" xfId="1" applyNumberFormat="1" applyFont="1" applyFill="1" applyBorder="1" applyAlignment="1">
      <alignment horizontal="right"/>
    </xf>
    <xf numFmtId="4" fontId="19" fillId="5" borderId="7" xfId="1" applyNumberFormat="1" applyFont="1" applyFill="1" applyBorder="1" applyAlignment="1"/>
    <xf numFmtId="4" fontId="45" fillId="0" borderId="67" xfId="1" applyNumberFormat="1" applyFont="1" applyFill="1" applyBorder="1"/>
    <xf numFmtId="4" fontId="19" fillId="13" borderId="4" xfId="1" applyNumberFormat="1" applyFont="1" applyFill="1" applyBorder="1" applyAlignment="1"/>
    <xf numFmtId="4" fontId="45" fillId="0" borderId="4" xfId="1" applyNumberFormat="1" applyFont="1" applyFill="1" applyBorder="1"/>
    <xf numFmtId="4" fontId="2" fillId="0" borderId="0" xfId="0" applyNumberFormat="1" applyFont="1" applyBorder="1"/>
    <xf numFmtId="4" fontId="2" fillId="20" borderId="0" xfId="0" applyNumberFormat="1" applyFont="1" applyFill="1"/>
    <xf numFmtId="0" fontId="2" fillId="0" borderId="4" xfId="0" applyFont="1" applyBorder="1"/>
    <xf numFmtId="4" fontId="0" fillId="0" borderId="4" xfId="0" applyNumberFormat="1" applyBorder="1"/>
    <xf numFmtId="0" fontId="8" fillId="0" borderId="4" xfId="0" applyFont="1" applyBorder="1"/>
    <xf numFmtId="4" fontId="0" fillId="0" borderId="0" xfId="0" applyNumberFormat="1"/>
    <xf numFmtId="4" fontId="8" fillId="0" borderId="0" xfId="0" applyNumberFormat="1" applyFont="1"/>
    <xf numFmtId="164" fontId="31" fillId="13" borderId="7" xfId="1" applyNumberFormat="1" applyFont="1" applyFill="1" applyBorder="1" applyAlignment="1">
      <alignment horizontal="right"/>
    </xf>
    <xf numFmtId="4" fontId="2" fillId="0" borderId="4" xfId="0" applyNumberFormat="1" applyFont="1" applyBorder="1"/>
    <xf numFmtId="4" fontId="31" fillId="21" borderId="4" xfId="1" applyNumberFormat="1" applyFont="1" applyFill="1" applyBorder="1" applyAlignment="1">
      <alignment horizontal="right"/>
    </xf>
    <xf numFmtId="49" fontId="68" fillId="6" borderId="54" xfId="0" applyNumberFormat="1" applyFont="1" applyFill="1" applyBorder="1" applyAlignment="1">
      <alignment horizontal="center" vertical="center"/>
    </xf>
    <xf numFmtId="49" fontId="69" fillId="6" borderId="44" xfId="0" applyNumberFormat="1" applyFont="1" applyFill="1" applyBorder="1" applyAlignment="1">
      <alignment horizontal="center" vertical="center"/>
    </xf>
    <xf numFmtId="49" fontId="69" fillId="6" borderId="56" xfId="0" applyNumberFormat="1" applyFont="1" applyFill="1" applyBorder="1" applyAlignment="1">
      <alignment horizontal="center" vertical="center"/>
    </xf>
    <xf numFmtId="49" fontId="69" fillId="6" borderId="84" xfId="0" applyNumberFormat="1" applyFont="1" applyFill="1" applyBorder="1" applyAlignment="1">
      <alignment horizontal="center" vertical="center"/>
    </xf>
    <xf numFmtId="49" fontId="69" fillId="6" borderId="9" xfId="0" applyNumberFormat="1" applyFont="1" applyFill="1" applyBorder="1" applyAlignment="1">
      <alignment horizontal="center" vertical="center"/>
    </xf>
    <xf numFmtId="49" fontId="69" fillId="6" borderId="27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3" fontId="68" fillId="6" borderId="62" xfId="0" applyNumberFormat="1" applyFont="1" applyFill="1" applyBorder="1" applyAlignment="1">
      <alignment horizontal="center" vertical="center" wrapText="1"/>
    </xf>
    <xf numFmtId="3" fontId="68" fillId="6" borderId="50" xfId="0" applyNumberFormat="1" applyFont="1" applyFill="1" applyBorder="1" applyAlignment="1">
      <alignment horizontal="center" vertical="center" wrapText="1"/>
    </xf>
    <xf numFmtId="3" fontId="68" fillId="6" borderId="59" xfId="0" applyNumberFormat="1" applyFont="1" applyFill="1" applyBorder="1" applyAlignment="1">
      <alignment horizontal="center" vertical="center" wrapText="1"/>
    </xf>
    <xf numFmtId="4" fontId="68" fillId="7" borderId="62" xfId="0" applyNumberFormat="1" applyFont="1" applyFill="1" applyBorder="1" applyAlignment="1">
      <alignment horizontal="center" vertical="center" wrapText="1"/>
    </xf>
    <xf numFmtId="4" fontId="68" fillId="7" borderId="50" xfId="0" applyNumberFormat="1" applyFont="1" applyFill="1" applyBorder="1" applyAlignment="1">
      <alignment horizontal="center" vertical="center" wrapText="1"/>
    </xf>
    <xf numFmtId="4" fontId="68" fillId="7" borderId="59" xfId="0" applyNumberFormat="1" applyFont="1" applyFill="1" applyBorder="1" applyAlignment="1">
      <alignment horizontal="center" vertical="center" wrapText="1"/>
    </xf>
    <xf numFmtId="49" fontId="31" fillId="6" borderId="54" xfId="0" applyNumberFormat="1" applyFont="1" applyFill="1" applyBorder="1" applyAlignment="1">
      <alignment horizontal="center" vertical="center"/>
    </xf>
    <xf numFmtId="0" fontId="19" fillId="6" borderId="44" xfId="0" applyFont="1" applyFill="1" applyBorder="1" applyAlignment="1">
      <alignment horizontal="center" vertical="center"/>
    </xf>
    <xf numFmtId="0" fontId="19" fillId="6" borderId="84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3" fontId="10" fillId="6" borderId="54" xfId="0" applyNumberFormat="1" applyFont="1" applyFill="1" applyBorder="1" applyAlignment="1">
      <alignment horizontal="center" vertical="center" wrapText="1"/>
    </xf>
    <xf numFmtId="3" fontId="10" fillId="6" borderId="73" xfId="0" applyNumberFormat="1" applyFont="1" applyFill="1" applyBorder="1" applyAlignment="1">
      <alignment horizontal="center" vertical="center" wrapText="1"/>
    </xf>
    <xf numFmtId="3" fontId="10" fillId="6" borderId="90" xfId="0" applyNumberFormat="1" applyFont="1" applyFill="1" applyBorder="1" applyAlignment="1">
      <alignment horizontal="center" vertical="center" wrapText="1"/>
    </xf>
    <xf numFmtId="3" fontId="10" fillId="7" borderId="4" xfId="0" applyNumberFormat="1" applyFont="1" applyFill="1" applyBorder="1" applyAlignment="1">
      <alignment horizontal="center" vertical="center" wrapText="1"/>
    </xf>
    <xf numFmtId="49" fontId="19" fillId="6" borderId="44" xfId="0" applyNumberFormat="1" applyFont="1" applyFill="1" applyBorder="1" applyAlignment="1">
      <alignment horizontal="center" vertical="center"/>
    </xf>
    <xf numFmtId="49" fontId="19" fillId="6" borderId="84" xfId="0" applyNumberFormat="1" applyFont="1" applyFill="1" applyBorder="1" applyAlignment="1">
      <alignment horizontal="center" vertical="center"/>
    </xf>
    <xf numFmtId="49" fontId="19" fillId="6" borderId="9" xfId="0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3" fontId="74" fillId="6" borderId="62" xfId="0" applyNumberFormat="1" applyFont="1" applyFill="1" applyBorder="1" applyAlignment="1">
      <alignment horizontal="center" vertical="center" wrapText="1"/>
    </xf>
    <xf numFmtId="3" fontId="74" fillId="6" borderId="50" xfId="0" applyNumberFormat="1" applyFont="1" applyFill="1" applyBorder="1" applyAlignment="1">
      <alignment horizontal="center" vertical="center" wrapText="1"/>
    </xf>
    <xf numFmtId="3" fontId="74" fillId="6" borderId="59" xfId="0" applyNumberFormat="1" applyFont="1" applyFill="1" applyBorder="1" applyAlignment="1">
      <alignment horizontal="center" vertical="center" wrapText="1"/>
    </xf>
    <xf numFmtId="4" fontId="74" fillId="7" borderId="62" xfId="0" applyNumberFormat="1" applyFont="1" applyFill="1" applyBorder="1" applyAlignment="1">
      <alignment horizontal="center" vertical="center" wrapText="1"/>
    </xf>
    <xf numFmtId="4" fontId="74" fillId="7" borderId="50" xfId="0" applyNumberFormat="1" applyFont="1" applyFill="1" applyBorder="1" applyAlignment="1">
      <alignment horizontal="center" vertical="center" wrapText="1"/>
    </xf>
    <xf numFmtId="4" fontId="74" fillId="7" borderId="59" xfId="0" applyNumberFormat="1" applyFont="1" applyFill="1" applyBorder="1" applyAlignment="1">
      <alignment horizontal="center" vertical="center" wrapText="1"/>
    </xf>
    <xf numFmtId="3" fontId="10" fillId="6" borderId="62" xfId="0" applyNumberFormat="1" applyFont="1" applyFill="1" applyBorder="1" applyAlignment="1">
      <alignment horizontal="center" vertical="center" wrapText="1"/>
    </xf>
    <xf numFmtId="3" fontId="10" fillId="6" borderId="50" xfId="0" applyNumberFormat="1" applyFont="1" applyFill="1" applyBorder="1" applyAlignment="1">
      <alignment horizontal="center" vertical="center" wrapText="1"/>
    </xf>
    <xf numFmtId="3" fontId="10" fillId="6" borderId="59" xfId="0" applyNumberFormat="1" applyFont="1" applyFill="1" applyBorder="1" applyAlignment="1">
      <alignment horizontal="center" vertical="center" wrapText="1"/>
    </xf>
    <xf numFmtId="3" fontId="10" fillId="7" borderId="62" xfId="0" applyNumberFormat="1" applyFont="1" applyFill="1" applyBorder="1" applyAlignment="1">
      <alignment horizontal="center" vertical="center" wrapText="1"/>
    </xf>
    <xf numFmtId="3" fontId="10" fillId="7" borderId="50" xfId="0" applyNumberFormat="1" applyFont="1" applyFill="1" applyBorder="1" applyAlignment="1">
      <alignment horizontal="center" vertical="center" wrapText="1"/>
    </xf>
    <xf numFmtId="3" fontId="10" fillId="7" borderId="5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63" fillId="6" borderId="85" xfId="0" applyNumberFormat="1" applyFont="1" applyFill="1" applyBorder="1" applyAlignment="1">
      <alignment horizontal="center"/>
    </xf>
    <xf numFmtId="49" fontId="63" fillId="6" borderId="21" xfId="0" applyNumberFormat="1" applyFont="1" applyFill="1" applyBorder="1" applyAlignment="1">
      <alignment horizontal="center"/>
    </xf>
    <xf numFmtId="49" fontId="63" fillId="6" borderId="45" xfId="0" applyNumberFormat="1" applyFont="1" applyFill="1" applyBorder="1" applyAlignment="1">
      <alignment horizontal="center"/>
    </xf>
    <xf numFmtId="0" fontId="49" fillId="6" borderId="55" xfId="0" applyFont="1" applyFill="1" applyBorder="1" applyAlignment="1">
      <alignment horizontal="center"/>
    </xf>
    <xf numFmtId="0" fontId="49" fillId="6" borderId="16" xfId="0" applyFont="1" applyFill="1" applyBorder="1" applyAlignment="1">
      <alignment horizontal="center"/>
    </xf>
    <xf numFmtId="0" fontId="49" fillId="6" borderId="28" xfId="0" applyFont="1" applyFill="1" applyBorder="1" applyAlignment="1">
      <alignment horizontal="center"/>
    </xf>
    <xf numFmtId="0" fontId="19" fillId="6" borderId="83" xfId="0" applyFont="1" applyFill="1" applyBorder="1" applyAlignment="1">
      <alignment horizontal="center" vertical="center"/>
    </xf>
    <xf numFmtId="0" fontId="19" fillId="6" borderId="57" xfId="0" applyFont="1" applyFill="1" applyBorder="1" applyAlignment="1">
      <alignment horizontal="center" vertical="center"/>
    </xf>
    <xf numFmtId="0" fontId="19" fillId="6" borderId="62" xfId="0" applyFont="1" applyFill="1" applyBorder="1" applyAlignment="1">
      <alignment horizontal="center" vertical="center"/>
    </xf>
    <xf numFmtId="0" fontId="19" fillId="6" borderId="59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/>
    </xf>
    <xf numFmtId="167" fontId="21" fillId="5" borderId="6" xfId="1" applyNumberFormat="1" applyFont="1" applyFill="1" applyBorder="1" applyAlignment="1">
      <alignment horizontal="center"/>
    </xf>
    <xf numFmtId="167" fontId="21" fillId="5" borderId="5" xfId="1" applyNumberFormat="1" applyFont="1" applyFill="1" applyBorder="1" applyAlignment="1">
      <alignment horizontal="center"/>
    </xf>
    <xf numFmtId="167" fontId="21" fillId="5" borderId="66" xfId="1" applyNumberFormat="1" applyFont="1" applyFill="1" applyBorder="1" applyAlignment="1">
      <alignment horizontal="center"/>
    </xf>
    <xf numFmtId="167" fontId="21" fillId="5" borderId="61" xfId="1" applyNumberFormat="1" applyFont="1" applyFill="1" applyBorder="1" applyAlignment="1">
      <alignment horizontal="center"/>
    </xf>
    <xf numFmtId="167" fontId="21" fillId="5" borderId="29" xfId="1" applyNumberFormat="1" applyFont="1" applyFill="1" applyBorder="1" applyAlignment="1">
      <alignment horizontal="center"/>
    </xf>
    <xf numFmtId="167" fontId="21" fillId="5" borderId="72" xfId="1" applyNumberFormat="1" applyFont="1" applyFill="1" applyBorder="1" applyAlignment="1">
      <alignment horizontal="center"/>
    </xf>
    <xf numFmtId="49" fontId="8" fillId="6" borderId="85" xfId="0" applyNumberFormat="1" applyFont="1" applyFill="1" applyBorder="1" applyAlignment="1">
      <alignment horizontal="center"/>
    </xf>
    <xf numFmtId="49" fontId="8" fillId="6" borderId="21" xfId="0" applyNumberFormat="1" applyFont="1" applyFill="1" applyBorder="1" applyAlignment="1">
      <alignment horizontal="center"/>
    </xf>
    <xf numFmtId="0" fontId="3" fillId="6" borderId="83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2" fillId="6" borderId="66" xfId="0" applyFont="1" applyFill="1" applyBorder="1" applyAlignment="1">
      <alignment horizontal="center" vertical="center" wrapText="1"/>
    </xf>
    <xf numFmtId="0" fontId="42" fillId="6" borderId="6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49" fontId="8" fillId="6" borderId="87" xfId="0" applyNumberFormat="1" applyFont="1" applyFill="1" applyBorder="1" applyAlignment="1">
      <alignment horizontal="center"/>
    </xf>
    <xf numFmtId="49" fontId="8" fillId="6" borderId="19" xfId="0" applyNumberFormat="1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4" fillId="13" borderId="0" xfId="0" applyFont="1" applyFill="1" applyAlignment="1">
      <alignment horizontal="center"/>
    </xf>
    <xf numFmtId="49" fontId="8" fillId="6" borderId="54" xfId="0" applyNumberFormat="1" applyFont="1" applyFill="1" applyBorder="1" applyAlignment="1">
      <alignment horizontal="center"/>
    </xf>
    <xf numFmtId="49" fontId="8" fillId="6" borderId="44" xfId="0" applyNumberFormat="1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0" fontId="45" fillId="6" borderId="85" xfId="0" applyFont="1" applyFill="1" applyBorder="1" applyAlignment="1">
      <alignment horizontal="center"/>
    </xf>
    <xf numFmtId="0" fontId="45" fillId="6" borderId="21" xfId="0" applyFont="1" applyFill="1" applyBorder="1" applyAlignment="1">
      <alignment horizontal="center"/>
    </xf>
    <xf numFmtId="0" fontId="45" fillId="6" borderId="45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8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6" borderId="66" xfId="0" applyFont="1" applyFill="1" applyBorder="1" applyAlignment="1">
      <alignment horizontal="center" vertical="center"/>
    </xf>
    <xf numFmtId="0" fontId="19" fillId="6" borderId="69" xfId="0" applyFont="1" applyFill="1" applyBorder="1" applyAlignment="1">
      <alignment horizontal="center" vertical="center"/>
    </xf>
    <xf numFmtId="49" fontId="31" fillId="7" borderId="62" xfId="0" applyNumberFormat="1" applyFont="1" applyFill="1" applyBorder="1" applyAlignment="1">
      <alignment horizontal="center" vertical="center" wrapText="1"/>
    </xf>
    <xf numFmtId="0" fontId="19" fillId="0" borderId="50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49" fontId="31" fillId="6" borderId="85" xfId="0" applyNumberFormat="1" applyFont="1" applyFill="1" applyBorder="1" applyAlignment="1">
      <alignment horizontal="center"/>
    </xf>
    <xf numFmtId="49" fontId="31" fillId="6" borderId="21" xfId="0" applyNumberFormat="1" applyFont="1" applyFill="1" applyBorder="1" applyAlignment="1">
      <alignment horizontal="center"/>
    </xf>
    <xf numFmtId="49" fontId="31" fillId="6" borderId="45" xfId="0" applyNumberFormat="1" applyFont="1" applyFill="1" applyBorder="1" applyAlignment="1">
      <alignment horizontal="center"/>
    </xf>
    <xf numFmtId="0" fontId="19" fillId="6" borderId="39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45" fillId="6" borderId="55" xfId="0" applyFont="1" applyFill="1" applyBorder="1" applyAlignment="1">
      <alignment horizontal="center"/>
    </xf>
    <xf numFmtId="0" fontId="45" fillId="6" borderId="16" xfId="0" applyFont="1" applyFill="1" applyBorder="1" applyAlignment="1">
      <alignment horizontal="center"/>
    </xf>
    <xf numFmtId="0" fontId="45" fillId="6" borderId="28" xfId="0" applyFont="1" applyFill="1" applyBorder="1" applyAlignment="1">
      <alignment horizontal="center"/>
    </xf>
    <xf numFmtId="0" fontId="19" fillId="6" borderId="65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45" fillId="6" borderId="89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45" xfId="0" applyFont="1" applyBorder="1" applyAlignment="1"/>
    <xf numFmtId="0" fontId="19" fillId="6" borderId="7" xfId="0" applyFont="1" applyFill="1" applyBorder="1" applyAlignment="1">
      <alignment horizontal="center"/>
    </xf>
    <xf numFmtId="0" fontId="19" fillId="0" borderId="16" xfId="0" applyFont="1" applyBorder="1" applyAlignment="1"/>
    <xf numFmtId="0" fontId="19" fillId="0" borderId="28" xfId="0" applyFont="1" applyBorder="1" applyAlignment="1"/>
    <xf numFmtId="4" fontId="31" fillId="7" borderId="62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/>
    </xf>
    <xf numFmtId="4" fontId="19" fillId="7" borderId="59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 horizontal="center"/>
    </xf>
    <xf numFmtId="4" fontId="8" fillId="6" borderId="87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67" fillId="6" borderId="73" xfId="0" applyNumberFormat="1" applyFont="1" applyFill="1" applyBorder="1" applyAlignment="1">
      <alignment horizontal="center"/>
    </xf>
    <xf numFmtId="4" fontId="67" fillId="6" borderId="0" xfId="0" applyNumberFormat="1" applyFont="1" applyFill="1" applyBorder="1" applyAlignment="1">
      <alignment horizontal="center"/>
    </xf>
    <xf numFmtId="4" fontId="67" fillId="6" borderId="25" xfId="0" applyNumberFormat="1" applyFont="1" applyFill="1" applyBorder="1" applyAlignment="1">
      <alignment horizontal="center"/>
    </xf>
    <xf numFmtId="4" fontId="17" fillId="6" borderId="2" xfId="0" applyNumberFormat="1" applyFont="1" applyFill="1" applyBorder="1" applyAlignment="1">
      <alignment horizontal="center" vertical="center"/>
    </xf>
    <xf numFmtId="4" fontId="17" fillId="6" borderId="49" xfId="0" applyNumberFormat="1" applyFont="1" applyFill="1" applyBorder="1" applyAlignment="1">
      <alignment horizontal="center" vertical="center"/>
    </xf>
    <xf numFmtId="4" fontId="17" fillId="6" borderId="17" xfId="0" applyNumberFormat="1" applyFont="1" applyFill="1" applyBorder="1" applyAlignment="1">
      <alignment horizontal="center" vertical="center"/>
    </xf>
    <xf numFmtId="4" fontId="17" fillId="6" borderId="51" xfId="0" applyNumberFormat="1" applyFont="1" applyFill="1" applyBorder="1" applyAlignment="1">
      <alignment horizontal="center" vertical="center"/>
    </xf>
    <xf numFmtId="4" fontId="60" fillId="6" borderId="66" xfId="0" applyNumberFormat="1" applyFont="1" applyFill="1" applyBorder="1" applyAlignment="1">
      <alignment horizontal="center" vertical="center"/>
    </xf>
    <xf numFmtId="4" fontId="60" fillId="6" borderId="69" xfId="0" applyNumberFormat="1" applyFont="1" applyFill="1" applyBorder="1" applyAlignment="1">
      <alignment horizontal="center" vertical="center"/>
    </xf>
    <xf numFmtId="4" fontId="17" fillId="6" borderId="79" xfId="0" applyNumberFormat="1" applyFont="1" applyFill="1" applyBorder="1" applyAlignment="1">
      <alignment horizontal="center" vertical="center"/>
    </xf>
    <xf numFmtId="4" fontId="17" fillId="6" borderId="57" xfId="0" applyNumberFormat="1" applyFont="1" applyFill="1" applyBorder="1" applyAlignment="1">
      <alignment horizontal="center" vertical="center"/>
    </xf>
    <xf numFmtId="4" fontId="17" fillId="6" borderId="7" xfId="0" applyNumberFormat="1" applyFont="1" applyFill="1" applyBorder="1" applyAlignment="1">
      <alignment horizontal="center"/>
    </xf>
    <xf numFmtId="4" fontId="17" fillId="6" borderId="16" xfId="0" applyNumberFormat="1" applyFont="1" applyFill="1" applyBorder="1" applyAlignment="1">
      <alignment horizontal="center"/>
    </xf>
    <xf numFmtId="4" fontId="38" fillId="7" borderId="62" xfId="0" applyNumberFormat="1" applyFont="1" applyFill="1" applyBorder="1" applyAlignment="1">
      <alignment horizontal="center" vertical="center" wrapText="1"/>
    </xf>
    <xf numFmtId="4" fontId="2" fillId="7" borderId="50" xfId="0" applyNumberFormat="1" applyFont="1" applyFill="1" applyBorder="1" applyAlignment="1">
      <alignment horizontal="center"/>
    </xf>
    <xf numFmtId="4" fontId="2" fillId="7" borderId="5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6" borderId="86" xfId="0" applyFont="1" applyFill="1" applyBorder="1" applyAlignment="1">
      <alignment horizontal="center" vertical="center"/>
    </xf>
    <xf numFmtId="0" fontId="19" fillId="6" borderId="91" xfId="0" applyFont="1" applyFill="1" applyBorder="1" applyAlignment="1">
      <alignment horizontal="center" vertical="center"/>
    </xf>
    <xf numFmtId="0" fontId="19" fillId="6" borderId="88" xfId="0" applyFont="1" applyFill="1" applyBorder="1" applyAlignment="1">
      <alignment horizontal="center" vertical="center"/>
    </xf>
    <xf numFmtId="0" fontId="19" fillId="6" borderId="83" xfId="0" applyFont="1" applyFill="1" applyBorder="1" applyAlignment="1">
      <alignment horizontal="center"/>
    </xf>
    <xf numFmtId="0" fontId="19" fillId="0" borderId="46" xfId="0" applyFont="1" applyBorder="1" applyAlignment="1"/>
    <xf numFmtId="0" fontId="31" fillId="6" borderId="88" xfId="0" applyFont="1" applyFill="1" applyBorder="1" applyAlignment="1">
      <alignment horizontal="center" vertical="center"/>
    </xf>
    <xf numFmtId="0" fontId="31" fillId="6" borderId="57" xfId="0" applyFont="1" applyFill="1" applyBorder="1" applyAlignment="1">
      <alignment horizontal="center" vertical="center"/>
    </xf>
    <xf numFmtId="49" fontId="31" fillId="7" borderId="4" xfId="0" applyNumberFormat="1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/>
    </xf>
    <xf numFmtId="0" fontId="31" fillId="4" borderId="58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/>
    </xf>
    <xf numFmtId="0" fontId="19" fillId="6" borderId="51" xfId="0" applyFont="1" applyFill="1" applyBorder="1" applyAlignment="1">
      <alignment horizontal="center"/>
    </xf>
    <xf numFmtId="49" fontId="19" fillId="6" borderId="83" xfId="0" applyNumberFormat="1" applyFont="1" applyFill="1" applyBorder="1" applyAlignment="1">
      <alignment horizontal="center"/>
    </xf>
    <xf numFmtId="49" fontId="19" fillId="6" borderId="11" xfId="0" applyNumberFormat="1" applyFont="1" applyFill="1" applyBorder="1" applyAlignment="1">
      <alignment horizontal="center"/>
    </xf>
    <xf numFmtId="49" fontId="19" fillId="6" borderId="57" xfId="0" applyNumberFormat="1" applyFont="1" applyFill="1" applyBorder="1" applyAlignment="1">
      <alignment horizontal="center"/>
    </xf>
    <xf numFmtId="49" fontId="19" fillId="6" borderId="40" xfId="0" applyNumberFormat="1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49" fontId="31" fillId="6" borderId="54" xfId="0" applyNumberFormat="1" applyFont="1" applyFill="1" applyBorder="1" applyAlignment="1">
      <alignment horizontal="center"/>
    </xf>
    <xf numFmtId="49" fontId="31" fillId="6" borderId="44" xfId="0" applyNumberFormat="1" applyFont="1" applyFill="1" applyBorder="1" applyAlignment="1">
      <alignment horizontal="center"/>
    </xf>
    <xf numFmtId="0" fontId="45" fillId="6" borderId="103" xfId="0" applyFont="1" applyFill="1" applyBorder="1" applyAlignment="1">
      <alignment horizontal="center"/>
    </xf>
    <xf numFmtId="0" fontId="45" fillId="6" borderId="104" xfId="0" applyFont="1" applyFill="1" applyBorder="1" applyAlignment="1">
      <alignment horizontal="center"/>
    </xf>
    <xf numFmtId="0" fontId="19" fillId="6" borderId="26" xfId="0" applyFont="1" applyFill="1" applyBorder="1" applyAlignment="1">
      <alignment horizontal="center" vertical="center"/>
    </xf>
    <xf numFmtId="0" fontId="19" fillId="6" borderId="7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5" xfId="0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/>
    </xf>
    <xf numFmtId="0" fontId="31" fillId="6" borderId="79" xfId="0" applyFont="1" applyFill="1" applyBorder="1" applyAlignment="1">
      <alignment horizontal="center" vertical="center"/>
    </xf>
    <xf numFmtId="0" fontId="45" fillId="6" borderId="58" xfId="0" applyFont="1" applyFill="1" applyBorder="1" applyAlignment="1">
      <alignment horizontal="center"/>
    </xf>
    <xf numFmtId="0" fontId="19" fillId="0" borderId="9" xfId="0" applyFont="1" applyBorder="1" applyAlignment="1"/>
    <xf numFmtId="0" fontId="19" fillId="0" borderId="4" xfId="0" applyFont="1" applyBorder="1" applyAlignment="1">
      <alignment horizontal="center"/>
    </xf>
    <xf numFmtId="0" fontId="19" fillId="6" borderId="43" xfId="0" applyFont="1" applyFill="1" applyBorder="1" applyAlignment="1">
      <alignment horizontal="center" vertical="center"/>
    </xf>
    <xf numFmtId="0" fontId="19" fillId="6" borderId="7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38" fillId="7" borderId="62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1" xfId="0" applyFont="1" applyBorder="1" applyAlignment="1"/>
    <xf numFmtId="0" fontId="2" fillId="0" borderId="45" xfId="0" applyFont="1" applyBorder="1" applyAlignment="1"/>
    <xf numFmtId="0" fontId="3" fillId="6" borderId="60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center" vertical="center"/>
    </xf>
    <xf numFmtId="49" fontId="19" fillId="6" borderId="4" xfId="0" applyNumberFormat="1" applyFont="1" applyFill="1" applyBorder="1" applyAlignment="1">
      <alignment horizontal="center"/>
    </xf>
    <xf numFmtId="4" fontId="19" fillId="7" borderId="56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19" fillId="0" borderId="4" xfId="0" applyFont="1" applyBorder="1" applyAlignment="1"/>
    <xf numFmtId="49" fontId="22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" fontId="31" fillId="3" borderId="62" xfId="0" applyNumberFormat="1" applyFont="1" applyFill="1" applyBorder="1" applyAlignment="1">
      <alignment horizontal="center" vertical="center" wrapText="1"/>
    </xf>
    <xf numFmtId="4" fontId="19" fillId="3" borderId="50" xfId="0" applyNumberFormat="1" applyFont="1" applyFill="1" applyBorder="1" applyAlignment="1">
      <alignment horizontal="center"/>
    </xf>
    <xf numFmtId="49" fontId="31" fillId="3" borderId="85" xfId="0" applyNumberFormat="1" applyFont="1" applyFill="1" applyBorder="1" applyAlignment="1">
      <alignment horizontal="center"/>
    </xf>
    <xf numFmtId="49" fontId="31" fillId="3" borderId="21" xfId="0" applyNumberFormat="1" applyFont="1" applyFill="1" applyBorder="1" applyAlignment="1">
      <alignment horizontal="center"/>
    </xf>
    <xf numFmtId="49" fontId="31" fillId="3" borderId="45" xfId="0" applyNumberFormat="1" applyFont="1" applyFill="1" applyBorder="1" applyAlignment="1">
      <alignment horizontal="center"/>
    </xf>
    <xf numFmtId="0" fontId="31" fillId="3" borderId="84" xfId="0" applyFont="1" applyFill="1" applyBorder="1" applyAlignment="1">
      <alignment horizontal="center"/>
    </xf>
    <xf numFmtId="0" fontId="45" fillId="3" borderId="9" xfId="0" applyFont="1" applyFill="1" applyBorder="1" applyAlignment="1">
      <alignment horizontal="center"/>
    </xf>
    <xf numFmtId="0" fontId="19" fillId="3" borderId="91" xfId="0" applyFont="1" applyFill="1" applyBorder="1" applyAlignment="1">
      <alignment horizontal="center" vertical="center"/>
    </xf>
    <xf numFmtId="0" fontId="19" fillId="3" borderId="51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49" fontId="19" fillId="6" borderId="86" xfId="0" applyNumberFormat="1" applyFont="1" applyFill="1" applyBorder="1" applyAlignment="1">
      <alignment horizontal="center" vertical="center"/>
    </xf>
    <xf numFmtId="49" fontId="19" fillId="6" borderId="8" xfId="0" applyNumberFormat="1" applyFont="1" applyFill="1" applyBorder="1" applyAlignment="1">
      <alignment horizontal="center" vertical="center"/>
    </xf>
    <xf numFmtId="49" fontId="19" fillId="6" borderId="90" xfId="0" applyNumberFormat="1" applyFont="1" applyFill="1" applyBorder="1" applyAlignment="1">
      <alignment horizontal="center" vertical="center"/>
    </xf>
    <xf numFmtId="49" fontId="19" fillId="6" borderId="41" xfId="0" applyNumberFormat="1" applyFont="1" applyFill="1" applyBorder="1" applyAlignment="1">
      <alignment horizontal="center" vertical="center"/>
    </xf>
    <xf numFmtId="49" fontId="50" fillId="9" borderId="54" xfId="0" applyNumberFormat="1" applyFont="1" applyFill="1" applyBorder="1" applyAlignment="1">
      <alignment horizontal="left" vertical="center"/>
    </xf>
    <xf numFmtId="0" fontId="2" fillId="9" borderId="44" xfId="0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9" fontId="38" fillId="9" borderId="54" xfId="0" applyNumberFormat="1" applyFont="1" applyFill="1" applyBorder="1" applyAlignment="1">
      <alignment horizontal="center" vertical="center" wrapText="1"/>
    </xf>
    <xf numFmtId="49" fontId="38" fillId="9" borderId="73" xfId="0" applyNumberFormat="1" applyFont="1" applyFill="1" applyBorder="1" applyAlignment="1">
      <alignment horizontal="center" vertical="center" wrapText="1"/>
    </xf>
    <xf numFmtId="4" fontId="38" fillId="9" borderId="4" xfId="0" applyNumberFormat="1" applyFont="1" applyFill="1" applyBorder="1" applyAlignment="1">
      <alignment horizontal="center" vertical="center" wrapText="1"/>
    </xf>
    <xf numFmtId="0" fontId="22" fillId="0" borderId="54" xfId="0" applyFont="1" applyBorder="1" applyAlignment="1">
      <alignment horizontal="center"/>
    </xf>
    <xf numFmtId="0" fontId="22" fillId="0" borderId="44" xfId="0" applyFont="1" applyBorder="1" applyAlignment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7"/>
  <sheetViews>
    <sheetView topLeftCell="A36" zoomScale="120" zoomScaleNormal="120" workbookViewId="0">
      <selection activeCell="A73" sqref="A73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3.5703125" style="20" customWidth="1"/>
    <col min="9" max="9" width="20.5703125" style="1214" customWidth="1"/>
    <col min="13" max="13" width="10.7109375" bestFit="1" customWidth="1"/>
    <col min="15" max="15" width="25.140625" customWidth="1"/>
  </cols>
  <sheetData>
    <row r="1" spans="1:9" ht="23.25" x14ac:dyDescent="0.2">
      <c r="A1" s="1312" t="s">
        <v>438</v>
      </c>
      <c r="B1" s="1313"/>
      <c r="C1" s="1313"/>
      <c r="D1" s="1313"/>
      <c r="E1" s="1313"/>
      <c r="F1" s="1313"/>
      <c r="G1" s="1313"/>
      <c r="H1" s="1313"/>
      <c r="I1" s="1313"/>
    </row>
    <row r="2" spans="1:9" ht="15.75" thickBot="1" x14ac:dyDescent="0.25">
      <c r="A2" s="620"/>
      <c r="B2" s="4"/>
      <c r="C2" s="4"/>
      <c r="D2" s="4"/>
      <c r="E2" s="4"/>
      <c r="F2" s="4"/>
      <c r="G2" s="4"/>
      <c r="H2" s="21"/>
    </row>
    <row r="3" spans="1:9" ht="12.75" customHeight="1" x14ac:dyDescent="0.2">
      <c r="A3" s="1306" t="s">
        <v>20</v>
      </c>
      <c r="B3" s="1307"/>
      <c r="C3" s="1307"/>
      <c r="D3" s="1307"/>
      <c r="E3" s="1307"/>
      <c r="F3" s="1307"/>
      <c r="G3" s="1308"/>
      <c r="H3" s="1314" t="s">
        <v>378</v>
      </c>
      <c r="I3" s="1317" t="s">
        <v>439</v>
      </c>
    </row>
    <row r="4" spans="1:9" ht="12.75" customHeight="1" x14ac:dyDescent="0.2">
      <c r="A4" s="1309"/>
      <c r="B4" s="1310"/>
      <c r="C4" s="1310"/>
      <c r="D4" s="1310"/>
      <c r="E4" s="1310"/>
      <c r="F4" s="1310"/>
      <c r="G4" s="1311"/>
      <c r="H4" s="1315"/>
      <c r="I4" s="1318"/>
    </row>
    <row r="5" spans="1:9" ht="14.25" customHeight="1" x14ac:dyDescent="0.2">
      <c r="A5" s="1001"/>
      <c r="B5" s="1002" t="s">
        <v>22</v>
      </c>
      <c r="C5" s="1002" t="s">
        <v>23</v>
      </c>
      <c r="D5" s="1002" t="s">
        <v>24</v>
      </c>
      <c r="E5" s="1003"/>
      <c r="F5" s="1004"/>
      <c r="G5" s="1005"/>
      <c r="H5" s="1315"/>
      <c r="I5" s="1318"/>
    </row>
    <row r="6" spans="1:9" ht="15" customHeight="1" thickBot="1" x14ac:dyDescent="0.25">
      <c r="A6" s="1001"/>
      <c r="B6" s="1006"/>
      <c r="C6" s="1007"/>
      <c r="D6" s="1006" t="s">
        <v>25</v>
      </c>
      <c r="E6" s="1008"/>
      <c r="F6" s="1009"/>
      <c r="G6" s="1010"/>
      <c r="H6" s="1316"/>
      <c r="I6" s="1319"/>
    </row>
    <row r="7" spans="1:9" ht="13.5" thickTop="1" x14ac:dyDescent="0.2">
      <c r="A7" s="629"/>
      <c r="B7" s="11" t="s">
        <v>27</v>
      </c>
      <c r="C7" s="12"/>
      <c r="D7" s="13"/>
      <c r="E7" s="23"/>
      <c r="F7" s="14" t="s">
        <v>28</v>
      </c>
      <c r="G7" s="148"/>
      <c r="H7" s="967">
        <f xml:space="preserve"> SUM(H9+H11+H15)</f>
        <v>229500</v>
      </c>
      <c r="I7" s="967">
        <f xml:space="preserve"> SUM(I9+I11+I15)</f>
        <v>179551.98</v>
      </c>
    </row>
    <row r="8" spans="1:9" x14ac:dyDescent="0.2">
      <c r="A8" s="1213"/>
      <c r="B8" s="26"/>
      <c r="C8" s="28"/>
      <c r="D8" s="29"/>
      <c r="E8" s="30"/>
      <c r="F8" s="31"/>
      <c r="G8" s="149"/>
      <c r="H8" s="968"/>
      <c r="I8" s="968"/>
    </row>
    <row r="9" spans="1:9" x14ac:dyDescent="0.2">
      <c r="A9" s="630"/>
      <c r="B9" s="621" t="s">
        <v>29</v>
      </c>
      <c r="C9" s="114"/>
      <c r="D9" s="115"/>
      <c r="E9" s="116"/>
      <c r="F9" s="117" t="s">
        <v>30</v>
      </c>
      <c r="G9" s="150"/>
      <c r="H9" s="969">
        <f>H10</f>
        <v>162000</v>
      </c>
      <c r="I9" s="969">
        <f>I10</f>
        <v>147743.17000000001</v>
      </c>
    </row>
    <row r="10" spans="1:9" x14ac:dyDescent="0.2">
      <c r="A10" s="629"/>
      <c r="B10" s="79"/>
      <c r="C10" s="32" t="s">
        <v>31</v>
      </c>
      <c r="D10" s="33" t="s">
        <v>32</v>
      </c>
      <c r="E10" s="34"/>
      <c r="F10" s="36" t="s">
        <v>33</v>
      </c>
      <c r="G10" s="151"/>
      <c r="H10" s="1180">
        <v>162000</v>
      </c>
      <c r="I10" s="970">
        <v>147743.17000000001</v>
      </c>
    </row>
    <row r="11" spans="1:9" x14ac:dyDescent="0.2">
      <c r="A11" s="629"/>
      <c r="B11" s="622" t="s">
        <v>34</v>
      </c>
      <c r="C11" s="609"/>
      <c r="D11" s="610"/>
      <c r="E11" s="611"/>
      <c r="F11" s="17" t="s">
        <v>35</v>
      </c>
      <c r="G11" s="152"/>
      <c r="H11" s="1181">
        <f>SUM(H13:H14)</f>
        <v>55800</v>
      </c>
      <c r="I11" s="971">
        <f>SUM(I13+I14)</f>
        <v>17398.05</v>
      </c>
    </row>
    <row r="12" spans="1:9" x14ac:dyDescent="0.2">
      <c r="A12" s="629"/>
      <c r="B12" s="59"/>
      <c r="C12" s="37" t="s">
        <v>36</v>
      </c>
      <c r="D12" s="38"/>
      <c r="E12" s="39"/>
      <c r="F12" s="36" t="s">
        <v>37</v>
      </c>
      <c r="G12" s="153"/>
      <c r="H12" s="1182"/>
      <c r="I12" s="972"/>
    </row>
    <row r="13" spans="1:9" x14ac:dyDescent="0.2">
      <c r="A13" s="629"/>
      <c r="B13" s="59"/>
      <c r="C13" s="37"/>
      <c r="D13" s="38" t="s">
        <v>38</v>
      </c>
      <c r="E13" s="39"/>
      <c r="F13" s="31" t="s">
        <v>39</v>
      </c>
      <c r="G13" s="153"/>
      <c r="H13" s="1183">
        <v>50000</v>
      </c>
      <c r="I13" s="973">
        <v>13330.84</v>
      </c>
    </row>
    <row r="14" spans="1:9" x14ac:dyDescent="0.2">
      <c r="A14" s="629"/>
      <c r="B14" s="59"/>
      <c r="C14" s="37"/>
      <c r="D14" s="38" t="s">
        <v>40</v>
      </c>
      <c r="E14" s="39"/>
      <c r="F14" s="31" t="s">
        <v>41</v>
      </c>
      <c r="G14" s="153"/>
      <c r="H14" s="1183">
        <v>5800</v>
      </c>
      <c r="I14" s="973">
        <v>4067.21</v>
      </c>
    </row>
    <row r="15" spans="1:9" x14ac:dyDescent="0.2">
      <c r="A15" s="629"/>
      <c r="B15" s="622" t="s">
        <v>42</v>
      </c>
      <c r="C15" s="609"/>
      <c r="D15" s="610"/>
      <c r="E15" s="611"/>
      <c r="F15" s="35" t="s">
        <v>43</v>
      </c>
      <c r="G15" s="152"/>
      <c r="H15" s="1181">
        <f>SUM(H16:H21)</f>
        <v>11700</v>
      </c>
      <c r="I15" s="971">
        <f>SUM(I16+I17+I18+I19+I20+I21)</f>
        <v>14410.76</v>
      </c>
    </row>
    <row r="16" spans="1:9" x14ac:dyDescent="0.2">
      <c r="A16" s="629"/>
      <c r="B16" s="623"/>
      <c r="C16" s="24" t="s">
        <v>44</v>
      </c>
      <c r="D16" s="41" t="s">
        <v>38</v>
      </c>
      <c r="E16" s="42"/>
      <c r="F16" s="31" t="s">
        <v>134</v>
      </c>
      <c r="G16" s="149"/>
      <c r="H16" s="1182">
        <v>900</v>
      </c>
      <c r="I16" s="972">
        <v>920</v>
      </c>
    </row>
    <row r="17" spans="1:9" x14ac:dyDescent="0.2">
      <c r="A17" s="629"/>
      <c r="B17" s="623"/>
      <c r="C17" s="24"/>
      <c r="D17" s="41" t="s">
        <v>32</v>
      </c>
      <c r="E17" s="42"/>
      <c r="F17" s="31"/>
      <c r="G17" s="149" t="s">
        <v>184</v>
      </c>
      <c r="H17" s="1182">
        <v>50</v>
      </c>
      <c r="I17" s="972">
        <v>0</v>
      </c>
    </row>
    <row r="18" spans="1:9" x14ac:dyDescent="0.2">
      <c r="A18" s="629"/>
      <c r="B18" s="623"/>
      <c r="C18" s="24"/>
      <c r="D18" s="41" t="s">
        <v>54</v>
      </c>
      <c r="E18" s="42"/>
      <c r="F18" s="31" t="s">
        <v>8</v>
      </c>
      <c r="G18" s="149" t="s">
        <v>155</v>
      </c>
      <c r="H18" s="1184">
        <v>0</v>
      </c>
      <c r="I18" s="1215">
        <v>0</v>
      </c>
    </row>
    <row r="19" spans="1:9" x14ac:dyDescent="0.2">
      <c r="A19" s="629"/>
      <c r="B19" s="623"/>
      <c r="C19" s="24"/>
      <c r="D19" s="41" t="s">
        <v>185</v>
      </c>
      <c r="E19" s="42"/>
      <c r="F19" s="31"/>
      <c r="G19" s="149" t="s">
        <v>342</v>
      </c>
      <c r="H19" s="1182">
        <v>700</v>
      </c>
      <c r="I19" s="972">
        <v>616.41</v>
      </c>
    </row>
    <row r="20" spans="1:9" x14ac:dyDescent="0.2">
      <c r="A20" s="629"/>
      <c r="B20" s="623"/>
      <c r="C20" s="24"/>
      <c r="D20" s="41" t="s">
        <v>169</v>
      </c>
      <c r="E20" s="42"/>
      <c r="F20" s="31"/>
      <c r="G20" s="149" t="s">
        <v>186</v>
      </c>
      <c r="H20" s="1182">
        <v>50</v>
      </c>
      <c r="I20" s="972">
        <v>0</v>
      </c>
    </row>
    <row r="21" spans="1:9" x14ac:dyDescent="0.2">
      <c r="A21" s="629"/>
      <c r="B21" s="59"/>
      <c r="C21" s="37"/>
      <c r="D21" s="38" t="s">
        <v>45</v>
      </c>
      <c r="E21" s="39"/>
      <c r="F21" s="43"/>
      <c r="G21" s="153" t="s">
        <v>187</v>
      </c>
      <c r="H21" s="1185">
        <v>10000</v>
      </c>
      <c r="I21" s="974">
        <v>12874.35</v>
      </c>
    </row>
    <row r="22" spans="1:9" x14ac:dyDescent="0.2">
      <c r="A22" s="629"/>
      <c r="B22" s="624" t="s">
        <v>46</v>
      </c>
      <c r="C22" s="44"/>
      <c r="D22" s="45"/>
      <c r="E22" s="46"/>
      <c r="F22" s="47"/>
      <c r="G22" s="154" t="s">
        <v>192</v>
      </c>
      <c r="H22" s="1186">
        <f>SUM(H24+H30+H50)</f>
        <v>141330</v>
      </c>
      <c r="I22" s="975">
        <f>SUM(I24+I30+I50)</f>
        <v>159108.09</v>
      </c>
    </row>
    <row r="23" spans="1:9" s="1114" customFormat="1" x14ac:dyDescent="0.2">
      <c r="A23" s="1106"/>
      <c r="B23" s="1107"/>
      <c r="C23" s="1108"/>
      <c r="D23" s="1109"/>
      <c r="E23" s="1110"/>
      <c r="F23" s="1111"/>
      <c r="G23" s="1112"/>
      <c r="H23" s="1187"/>
      <c r="I23" s="1113"/>
    </row>
    <row r="24" spans="1:9" x14ac:dyDescent="0.2">
      <c r="A24" s="629"/>
      <c r="B24" s="622" t="s">
        <v>47</v>
      </c>
      <c r="C24" s="608"/>
      <c r="D24" s="612"/>
      <c r="E24" s="146"/>
      <c r="F24" s="35" t="s">
        <v>48</v>
      </c>
      <c r="G24" s="152"/>
      <c r="H24" s="1181">
        <f>SUM(H25:H29)</f>
        <v>43680</v>
      </c>
      <c r="I24" s="971">
        <f>SUM(I25+I26+I27+I28+I29)</f>
        <v>19442.68</v>
      </c>
    </row>
    <row r="25" spans="1:9" x14ac:dyDescent="0.2">
      <c r="A25" s="629"/>
      <c r="B25" s="625"/>
      <c r="C25" s="32" t="s">
        <v>49</v>
      </c>
      <c r="D25" s="51" t="s">
        <v>40</v>
      </c>
      <c r="E25" s="52"/>
      <c r="F25" s="53" t="s">
        <v>50</v>
      </c>
      <c r="G25" s="151" t="s">
        <v>188</v>
      </c>
      <c r="H25" s="1183">
        <v>10000</v>
      </c>
      <c r="I25" s="973">
        <v>28</v>
      </c>
    </row>
    <row r="26" spans="1:9" x14ac:dyDescent="0.2">
      <c r="A26" s="629"/>
      <c r="B26" s="625"/>
      <c r="C26" s="32"/>
      <c r="D26" s="51"/>
      <c r="E26" s="52"/>
      <c r="F26" s="53"/>
      <c r="G26" s="151" t="s">
        <v>482</v>
      </c>
      <c r="H26" s="1183">
        <v>17280</v>
      </c>
      <c r="I26" s="973">
        <v>8880</v>
      </c>
    </row>
    <row r="27" spans="1:9" x14ac:dyDescent="0.2">
      <c r="A27" s="629"/>
      <c r="B27" s="625"/>
      <c r="C27" s="32"/>
      <c r="D27" s="51"/>
      <c r="E27" s="52"/>
      <c r="F27" s="53"/>
      <c r="G27" s="151" t="s">
        <v>440</v>
      </c>
      <c r="H27" s="1183">
        <v>0</v>
      </c>
      <c r="I27" s="973">
        <v>437</v>
      </c>
    </row>
    <row r="28" spans="1:9" x14ac:dyDescent="0.2">
      <c r="A28" s="629"/>
      <c r="B28" s="625"/>
      <c r="C28" s="32" t="s">
        <v>49</v>
      </c>
      <c r="D28" s="54" t="s">
        <v>32</v>
      </c>
      <c r="E28" s="55"/>
      <c r="F28" s="36"/>
      <c r="G28" s="151" t="s">
        <v>189</v>
      </c>
      <c r="H28" s="1183">
        <v>2000</v>
      </c>
      <c r="I28" s="973">
        <v>870.18</v>
      </c>
    </row>
    <row r="29" spans="1:9" x14ac:dyDescent="0.2">
      <c r="A29" s="629"/>
      <c r="B29" s="625"/>
      <c r="C29" s="32" t="s">
        <v>49</v>
      </c>
      <c r="D29" s="54" t="s">
        <v>32</v>
      </c>
      <c r="E29" s="55" t="s">
        <v>190</v>
      </c>
      <c r="F29" s="36"/>
      <c r="G29" s="151" t="s">
        <v>483</v>
      </c>
      <c r="H29" s="1183">
        <v>14400</v>
      </c>
      <c r="I29" s="973">
        <v>9227.5</v>
      </c>
    </row>
    <row r="30" spans="1:9" x14ac:dyDescent="0.2">
      <c r="A30" s="629"/>
      <c r="B30" s="622" t="s">
        <v>51</v>
      </c>
      <c r="C30" s="613"/>
      <c r="D30" s="614"/>
      <c r="E30" s="615"/>
      <c r="F30" s="17" t="s">
        <v>52</v>
      </c>
      <c r="G30" s="152"/>
      <c r="H30" s="1181">
        <f>SUM(H31:H49)</f>
        <v>97500</v>
      </c>
      <c r="I30" s="1181">
        <f>SUM(I31:I49)</f>
        <v>139524.18</v>
      </c>
    </row>
    <row r="31" spans="1:9" x14ac:dyDescent="0.2">
      <c r="A31" s="629"/>
      <c r="B31" s="625"/>
      <c r="C31" s="32" t="s">
        <v>53</v>
      </c>
      <c r="D31" s="51" t="s">
        <v>54</v>
      </c>
      <c r="E31" s="39" t="s">
        <v>190</v>
      </c>
      <c r="F31" s="53" t="s">
        <v>135</v>
      </c>
      <c r="G31" s="151" t="s">
        <v>193</v>
      </c>
      <c r="H31" s="1183">
        <v>8000</v>
      </c>
      <c r="I31" s="973">
        <v>5008.6000000000004</v>
      </c>
    </row>
    <row r="32" spans="1:9" x14ac:dyDescent="0.2">
      <c r="A32" s="629"/>
      <c r="B32" s="625"/>
      <c r="C32" s="50"/>
      <c r="D32" s="54"/>
      <c r="E32" s="34" t="s">
        <v>202</v>
      </c>
      <c r="F32" s="36"/>
      <c r="G32" s="151" t="s">
        <v>195</v>
      </c>
      <c r="H32" s="1183">
        <v>200</v>
      </c>
      <c r="I32" s="973">
        <v>176.18</v>
      </c>
    </row>
    <row r="33" spans="1:9" x14ac:dyDescent="0.2">
      <c r="A33" s="629"/>
      <c r="B33" s="625"/>
      <c r="C33" s="40" t="s">
        <v>55</v>
      </c>
      <c r="D33" s="54"/>
      <c r="E33" s="34" t="s">
        <v>191</v>
      </c>
      <c r="F33" s="56" t="s">
        <v>56</v>
      </c>
      <c r="G33" s="153" t="s">
        <v>196</v>
      </c>
      <c r="H33" s="1183">
        <v>70000</v>
      </c>
      <c r="I33" s="973">
        <v>43492.160000000003</v>
      </c>
    </row>
    <row r="34" spans="1:9" x14ac:dyDescent="0.2">
      <c r="A34" s="629"/>
      <c r="B34" s="625"/>
      <c r="C34" s="32" t="s">
        <v>57</v>
      </c>
      <c r="D34" s="51" t="s">
        <v>38</v>
      </c>
      <c r="E34" s="52" t="s">
        <v>208</v>
      </c>
      <c r="F34" s="53" t="s">
        <v>58</v>
      </c>
      <c r="G34" s="153" t="s">
        <v>343</v>
      </c>
      <c r="H34" s="1183">
        <v>500</v>
      </c>
      <c r="I34" s="973">
        <f t="shared" ref="I34:I72" si="0">+H34</f>
        <v>500</v>
      </c>
    </row>
    <row r="35" spans="1:9" x14ac:dyDescent="0.2">
      <c r="A35" s="629"/>
      <c r="B35" s="625"/>
      <c r="C35" s="50"/>
      <c r="D35" s="51" t="s">
        <v>38</v>
      </c>
      <c r="E35" s="52" t="s">
        <v>197</v>
      </c>
      <c r="F35" s="57" t="s">
        <v>136</v>
      </c>
      <c r="G35" s="156" t="s">
        <v>198</v>
      </c>
      <c r="H35" s="1182">
        <v>200</v>
      </c>
      <c r="I35" s="972">
        <v>63</v>
      </c>
    </row>
    <row r="36" spans="1:9" x14ac:dyDescent="0.2">
      <c r="A36" s="629"/>
      <c r="B36" s="66"/>
      <c r="C36" s="58"/>
      <c r="D36" s="59" t="s">
        <v>38</v>
      </c>
      <c r="E36" s="60" t="s">
        <v>199</v>
      </c>
      <c r="F36" s="61" t="s">
        <v>137</v>
      </c>
      <c r="G36" s="157" t="s">
        <v>200</v>
      </c>
      <c r="H36" s="1182">
        <v>500</v>
      </c>
      <c r="I36" s="972">
        <v>170</v>
      </c>
    </row>
    <row r="37" spans="1:9" x14ac:dyDescent="0.2">
      <c r="A37" s="629"/>
      <c r="B37" s="626"/>
      <c r="C37" s="62"/>
      <c r="D37" s="63" t="s">
        <v>38</v>
      </c>
      <c r="E37" s="64" t="s">
        <v>204</v>
      </c>
      <c r="F37" s="65" t="s">
        <v>77</v>
      </c>
      <c r="G37" s="158" t="s">
        <v>201</v>
      </c>
      <c r="H37" s="1183">
        <v>100</v>
      </c>
      <c r="I37" s="973">
        <v>24.88</v>
      </c>
    </row>
    <row r="38" spans="1:9" ht="13.5" customHeight="1" x14ac:dyDescent="0.2">
      <c r="A38" s="629"/>
      <c r="B38" s="66"/>
      <c r="C38" s="66" t="s">
        <v>57</v>
      </c>
      <c r="D38" s="59" t="s">
        <v>32</v>
      </c>
      <c r="E38" s="60" t="s">
        <v>190</v>
      </c>
      <c r="F38" s="67"/>
      <c r="G38" s="155" t="s">
        <v>352</v>
      </c>
      <c r="H38" s="1180">
        <v>15000</v>
      </c>
      <c r="I38" s="970">
        <v>10534.77</v>
      </c>
    </row>
    <row r="39" spans="1:9" x14ac:dyDescent="0.2">
      <c r="A39" s="629"/>
      <c r="B39" s="66"/>
      <c r="C39" s="66"/>
      <c r="D39" s="59"/>
      <c r="E39" s="60"/>
      <c r="F39" s="67"/>
      <c r="G39" s="155" t="s">
        <v>441</v>
      </c>
      <c r="H39" s="1180">
        <v>0</v>
      </c>
      <c r="I39" s="970">
        <v>359.76</v>
      </c>
    </row>
    <row r="40" spans="1:9" x14ac:dyDescent="0.2">
      <c r="A40" s="629"/>
      <c r="B40" s="66"/>
      <c r="C40" s="66"/>
      <c r="D40" s="59"/>
      <c r="E40" s="60"/>
      <c r="F40" s="67"/>
      <c r="G40" s="155" t="s">
        <v>442</v>
      </c>
      <c r="H40" s="1180">
        <v>0</v>
      </c>
      <c r="I40" s="970">
        <v>259.5</v>
      </c>
    </row>
    <row r="41" spans="1:9" x14ac:dyDescent="0.2">
      <c r="A41" s="629"/>
      <c r="B41" s="66"/>
      <c r="C41" s="66"/>
      <c r="D41" s="59"/>
      <c r="E41" s="60"/>
      <c r="F41" s="67"/>
      <c r="G41" s="155" t="s">
        <v>443</v>
      </c>
      <c r="H41" s="1180">
        <v>0</v>
      </c>
      <c r="I41" s="970">
        <v>926.71</v>
      </c>
    </row>
    <row r="42" spans="1:9" x14ac:dyDescent="0.2">
      <c r="A42" s="629"/>
      <c r="B42" s="66"/>
      <c r="C42" s="66"/>
      <c r="D42" s="59"/>
      <c r="E42" s="60"/>
      <c r="F42" s="67"/>
      <c r="G42" s="155" t="s">
        <v>454</v>
      </c>
      <c r="H42" s="1180">
        <v>0</v>
      </c>
      <c r="I42" s="970">
        <v>15</v>
      </c>
    </row>
    <row r="43" spans="1:9" x14ac:dyDescent="0.2">
      <c r="A43" s="629"/>
      <c r="B43" s="66"/>
      <c r="C43" s="66"/>
      <c r="D43" s="59"/>
      <c r="E43" s="60"/>
      <c r="F43" s="67"/>
      <c r="G43" s="155" t="s">
        <v>455</v>
      </c>
      <c r="H43" s="1180">
        <v>0</v>
      </c>
      <c r="I43" s="970">
        <v>45</v>
      </c>
    </row>
    <row r="44" spans="1:9" x14ac:dyDescent="0.2">
      <c r="A44" s="629"/>
      <c r="B44" s="66"/>
      <c r="C44" s="66"/>
      <c r="D44" s="59"/>
      <c r="E44" s="60"/>
      <c r="F44" s="67"/>
      <c r="G44" s="155" t="s">
        <v>444</v>
      </c>
      <c r="H44" s="1180">
        <v>0</v>
      </c>
      <c r="I44" s="970">
        <v>32</v>
      </c>
    </row>
    <row r="45" spans="1:9" x14ac:dyDescent="0.2">
      <c r="A45" s="629"/>
      <c r="B45" s="66"/>
      <c r="C45" s="66"/>
      <c r="D45" s="59"/>
      <c r="E45" s="60" t="s">
        <v>202</v>
      </c>
      <c r="F45" s="67"/>
      <c r="G45" s="155" t="s">
        <v>203</v>
      </c>
      <c r="H45" s="1180">
        <v>2000</v>
      </c>
      <c r="I45" s="970">
        <v>1792.22</v>
      </c>
    </row>
    <row r="46" spans="1:9" x14ac:dyDescent="0.2">
      <c r="A46" s="629"/>
      <c r="B46" s="66"/>
      <c r="C46" s="66"/>
      <c r="D46" s="59"/>
      <c r="E46" s="60"/>
      <c r="F46" s="67"/>
      <c r="G46" s="155" t="s">
        <v>452</v>
      </c>
      <c r="H46" s="1180">
        <v>0</v>
      </c>
      <c r="I46" s="970">
        <v>500</v>
      </c>
    </row>
    <row r="47" spans="1:9" x14ac:dyDescent="0.2">
      <c r="A47" s="629"/>
      <c r="B47" s="66"/>
      <c r="C47" s="66"/>
      <c r="D47" s="59"/>
      <c r="E47" s="60"/>
      <c r="F47" s="67"/>
      <c r="G47" s="155" t="s">
        <v>453</v>
      </c>
      <c r="H47" s="1180">
        <v>0</v>
      </c>
      <c r="I47" s="970">
        <v>100</v>
      </c>
    </row>
    <row r="48" spans="1:9" x14ac:dyDescent="0.2">
      <c r="A48" s="629"/>
      <c r="B48" s="66"/>
      <c r="C48" s="66"/>
      <c r="D48" s="59"/>
      <c r="E48" s="60" t="s">
        <v>197</v>
      </c>
      <c r="F48" s="67"/>
      <c r="G48" s="155" t="s">
        <v>353</v>
      </c>
      <c r="H48" s="1180">
        <v>1000</v>
      </c>
      <c r="I48" s="970">
        <v>524.4</v>
      </c>
    </row>
    <row r="49" spans="1:11" x14ac:dyDescent="0.2">
      <c r="A49" s="629"/>
      <c r="B49" s="123"/>
      <c r="C49" s="123"/>
      <c r="D49" s="124"/>
      <c r="E49" s="125"/>
      <c r="F49" s="126"/>
      <c r="G49" s="159" t="s">
        <v>451</v>
      </c>
      <c r="H49" s="1188">
        <v>0</v>
      </c>
      <c r="I49" s="976">
        <v>75000</v>
      </c>
    </row>
    <row r="50" spans="1:11" x14ac:dyDescent="0.2">
      <c r="A50" s="629"/>
      <c r="B50" s="627" t="s">
        <v>59</v>
      </c>
      <c r="C50" s="616"/>
      <c r="D50" s="617"/>
      <c r="E50" s="618"/>
      <c r="F50" s="69" t="s">
        <v>60</v>
      </c>
      <c r="G50" s="160"/>
      <c r="H50" s="1181">
        <f>SUM(H51:H51)</f>
        <v>150</v>
      </c>
      <c r="I50" s="971">
        <f>I51</f>
        <v>141.22999999999999</v>
      </c>
    </row>
    <row r="51" spans="1:11" x14ac:dyDescent="0.2">
      <c r="A51" s="629"/>
      <c r="B51" s="79"/>
      <c r="C51" s="40" t="s">
        <v>61</v>
      </c>
      <c r="D51" s="70"/>
      <c r="E51" s="55"/>
      <c r="F51" s="56" t="s">
        <v>62</v>
      </c>
      <c r="G51" s="151"/>
      <c r="H51" s="1183">
        <v>150</v>
      </c>
      <c r="I51" s="973">
        <v>141.22999999999999</v>
      </c>
    </row>
    <row r="52" spans="1:11" ht="12" customHeight="1" x14ac:dyDescent="0.2">
      <c r="A52" s="629"/>
      <c r="B52" s="71"/>
      <c r="C52" s="24"/>
      <c r="D52" s="72"/>
      <c r="E52" s="73"/>
      <c r="F52" s="74"/>
      <c r="G52" s="161"/>
      <c r="H52" s="1189"/>
      <c r="I52" s="977">
        <f t="shared" si="0"/>
        <v>0</v>
      </c>
    </row>
    <row r="53" spans="1:11" x14ac:dyDescent="0.2">
      <c r="A53" s="629"/>
      <c r="B53" s="75" t="s">
        <v>70</v>
      </c>
      <c r="C53" s="76"/>
      <c r="D53" s="77"/>
      <c r="E53" s="78"/>
      <c r="F53" s="15" t="s">
        <v>71</v>
      </c>
      <c r="G53" s="162"/>
      <c r="H53" s="1190">
        <f>SUM(H56:H69)</f>
        <v>69487</v>
      </c>
      <c r="I53" s="1190">
        <f>SUM(I56:I69)</f>
        <v>53406.31</v>
      </c>
    </row>
    <row r="54" spans="1:11" x14ac:dyDescent="0.2">
      <c r="A54" s="629"/>
      <c r="B54" s="79"/>
      <c r="C54" s="68"/>
      <c r="D54" s="48"/>
      <c r="E54" s="49"/>
      <c r="F54" s="17"/>
      <c r="G54" s="151"/>
      <c r="H54" s="1180"/>
      <c r="I54" s="979"/>
    </row>
    <row r="55" spans="1:11" x14ac:dyDescent="0.2">
      <c r="A55" s="629"/>
      <c r="B55" s="622" t="s">
        <v>72</v>
      </c>
      <c r="C55" s="619" t="s">
        <v>73</v>
      </c>
      <c r="D55" s="612"/>
      <c r="E55" s="146"/>
      <c r="F55" s="147" t="s">
        <v>74</v>
      </c>
      <c r="G55" s="163"/>
      <c r="H55" s="1181">
        <f>SUM(H56:H69)</f>
        <v>69487</v>
      </c>
      <c r="I55" s="980">
        <f>SUM(I56+I57+I58+I59+I60+I61+I62+I63+I64+I65+I66+I67+I68+I69)</f>
        <v>53406.31</v>
      </c>
      <c r="K55">
        <f>SUM(K7:K54)</f>
        <v>0</v>
      </c>
    </row>
    <row r="56" spans="1:11" x14ac:dyDescent="0.2">
      <c r="A56" s="629"/>
      <c r="B56" s="79"/>
      <c r="C56" s="51"/>
      <c r="D56" s="51" t="s">
        <v>38</v>
      </c>
      <c r="E56" s="52" t="s">
        <v>190</v>
      </c>
      <c r="F56" s="31" t="s">
        <v>138</v>
      </c>
      <c r="G56" s="151"/>
      <c r="H56" s="1182">
        <v>52450</v>
      </c>
      <c r="I56" s="972">
        <v>38976</v>
      </c>
    </row>
    <row r="57" spans="1:11" x14ac:dyDescent="0.2">
      <c r="A57" s="629"/>
      <c r="B57" s="79"/>
      <c r="C57" s="51"/>
      <c r="D57" s="51"/>
      <c r="E57" s="52" t="s">
        <v>202</v>
      </c>
      <c r="F57" s="53" t="s">
        <v>139</v>
      </c>
      <c r="G57" s="151" t="s">
        <v>206</v>
      </c>
      <c r="H57" s="1180">
        <v>1846</v>
      </c>
      <c r="I57" s="981">
        <v>1932.48</v>
      </c>
    </row>
    <row r="58" spans="1:11" x14ac:dyDescent="0.2">
      <c r="A58" s="629"/>
      <c r="B58" s="79"/>
      <c r="C58" s="51"/>
      <c r="D58" s="51"/>
      <c r="E58" s="52" t="s">
        <v>191</v>
      </c>
      <c r="F58" s="53"/>
      <c r="G58" s="151" t="s">
        <v>207</v>
      </c>
      <c r="H58" s="1180">
        <v>857</v>
      </c>
      <c r="I58" s="981">
        <v>876.06</v>
      </c>
    </row>
    <row r="59" spans="1:11" x14ac:dyDescent="0.2">
      <c r="A59" s="629"/>
      <c r="B59" s="79"/>
      <c r="C59" s="51"/>
      <c r="D59" s="51"/>
      <c r="E59" s="52" t="s">
        <v>208</v>
      </c>
      <c r="F59" s="53"/>
      <c r="G59" s="151" t="s">
        <v>209</v>
      </c>
      <c r="H59" s="1180">
        <v>90</v>
      </c>
      <c r="I59" s="981">
        <v>86.72</v>
      </c>
    </row>
    <row r="60" spans="1:11" x14ac:dyDescent="0.2">
      <c r="A60" s="629"/>
      <c r="B60" s="79"/>
      <c r="C60" s="51"/>
      <c r="D60" s="51"/>
      <c r="E60" s="52" t="s">
        <v>199</v>
      </c>
      <c r="F60" s="53"/>
      <c r="G60" s="151" t="s">
        <v>210</v>
      </c>
      <c r="H60" s="1180">
        <v>640</v>
      </c>
      <c r="I60" s="981">
        <v>557</v>
      </c>
    </row>
    <row r="61" spans="1:11" x14ac:dyDescent="0.2">
      <c r="A61" s="629"/>
      <c r="B61" s="79"/>
      <c r="C61" s="79"/>
      <c r="D61" s="48"/>
      <c r="E61" s="49" t="s">
        <v>204</v>
      </c>
      <c r="F61" s="53" t="s">
        <v>75</v>
      </c>
      <c r="G61" s="151" t="s">
        <v>205</v>
      </c>
      <c r="H61" s="1189">
        <v>310</v>
      </c>
      <c r="I61" s="977">
        <v>310.85000000000002</v>
      </c>
    </row>
    <row r="62" spans="1:11" x14ac:dyDescent="0.2">
      <c r="A62" s="629"/>
      <c r="B62" s="79"/>
      <c r="C62" s="79"/>
      <c r="D62" s="48"/>
      <c r="E62" s="49" t="s">
        <v>211</v>
      </c>
      <c r="F62" s="53" t="s">
        <v>140</v>
      </c>
      <c r="G62" s="151" t="s">
        <v>212</v>
      </c>
      <c r="H62" s="1180">
        <v>1300</v>
      </c>
      <c r="I62" s="981">
        <v>1408</v>
      </c>
    </row>
    <row r="63" spans="1:11" x14ac:dyDescent="0.2">
      <c r="A63" s="629"/>
      <c r="B63" s="79"/>
      <c r="C63" s="79"/>
      <c r="D63" s="48"/>
      <c r="E63" s="49" t="s">
        <v>107</v>
      </c>
      <c r="F63" s="53"/>
      <c r="G63" s="151" t="s">
        <v>344</v>
      </c>
      <c r="H63" s="1180">
        <v>40</v>
      </c>
      <c r="I63" s="981">
        <v>0</v>
      </c>
    </row>
    <row r="64" spans="1:11" x14ac:dyDescent="0.2">
      <c r="A64" s="629"/>
      <c r="B64" s="79"/>
      <c r="C64" s="79"/>
      <c r="D64" s="48"/>
      <c r="E64" s="49" t="s">
        <v>445</v>
      </c>
      <c r="F64" s="53"/>
      <c r="G64" s="151" t="s">
        <v>448</v>
      </c>
      <c r="H64" s="1180">
        <v>0</v>
      </c>
      <c r="I64" s="981">
        <v>24</v>
      </c>
    </row>
    <row r="65" spans="1:13" x14ac:dyDescent="0.2">
      <c r="A65" s="629"/>
      <c r="B65" s="79"/>
      <c r="C65" s="79"/>
      <c r="D65" s="48"/>
      <c r="E65" s="49" t="s">
        <v>446</v>
      </c>
      <c r="F65" s="53"/>
      <c r="G65" s="151" t="s">
        <v>449</v>
      </c>
      <c r="H65" s="1180">
        <v>0</v>
      </c>
      <c r="I65" s="981">
        <v>181.2</v>
      </c>
    </row>
    <row r="66" spans="1:13" x14ac:dyDescent="0.2">
      <c r="A66" s="629"/>
      <c r="B66" s="79"/>
      <c r="C66" s="79"/>
      <c r="D66" s="48"/>
      <c r="E66" s="49" t="s">
        <v>447</v>
      </c>
      <c r="F66" s="53"/>
      <c r="G66" s="151" t="s">
        <v>450</v>
      </c>
      <c r="H66" s="1180">
        <v>0</v>
      </c>
      <c r="I66" s="981">
        <v>3000</v>
      </c>
    </row>
    <row r="67" spans="1:13" x14ac:dyDescent="0.2">
      <c r="A67" s="629"/>
      <c r="B67" s="79"/>
      <c r="C67" s="79"/>
      <c r="D67" s="48"/>
      <c r="E67" s="49" t="s">
        <v>214</v>
      </c>
      <c r="F67" s="53"/>
      <c r="G67" s="151" t="s">
        <v>213</v>
      </c>
      <c r="H67" s="1180">
        <v>9000</v>
      </c>
      <c r="I67" s="981">
        <v>6024</v>
      </c>
    </row>
    <row r="68" spans="1:13" x14ac:dyDescent="0.2">
      <c r="A68" s="629"/>
      <c r="B68" s="628"/>
      <c r="C68" s="79"/>
      <c r="D68" s="48"/>
      <c r="E68" s="49" t="s">
        <v>399</v>
      </c>
      <c r="F68" s="53"/>
      <c r="G68" s="151" t="s">
        <v>400</v>
      </c>
      <c r="H68" s="1180">
        <v>2900</v>
      </c>
      <c r="I68" s="981">
        <v>0</v>
      </c>
      <c r="M68">
        <f>SUM(M4:M67)</f>
        <v>0</v>
      </c>
    </row>
    <row r="69" spans="1:13" x14ac:dyDescent="0.2">
      <c r="A69" s="629"/>
      <c r="B69" s="628"/>
      <c r="C69" s="79" t="s">
        <v>73</v>
      </c>
      <c r="D69" s="48" t="s">
        <v>169</v>
      </c>
      <c r="E69" s="49" t="s">
        <v>204</v>
      </c>
      <c r="F69" s="53"/>
      <c r="G69" s="151" t="s">
        <v>215</v>
      </c>
      <c r="H69" s="1180">
        <v>54</v>
      </c>
      <c r="I69" s="981">
        <v>30</v>
      </c>
    </row>
    <row r="70" spans="1:13" x14ac:dyDescent="0.2">
      <c r="A70" s="629"/>
      <c r="B70" s="75"/>
      <c r="C70" s="75"/>
      <c r="D70" s="77"/>
      <c r="E70" s="78"/>
      <c r="F70" s="15" t="s">
        <v>156</v>
      </c>
      <c r="G70" s="164"/>
      <c r="H70" s="1190">
        <f>H71</f>
        <v>8889</v>
      </c>
      <c r="I70" s="978">
        <f>I71</f>
        <v>164.39</v>
      </c>
    </row>
    <row r="71" spans="1:13" x14ac:dyDescent="0.2">
      <c r="A71" s="1106"/>
      <c r="B71" s="1157"/>
      <c r="C71" s="1158"/>
      <c r="D71" s="1159"/>
      <c r="E71" s="1160"/>
      <c r="F71" s="1111"/>
      <c r="G71" s="1161" t="s">
        <v>141</v>
      </c>
      <c r="H71" s="1187">
        <v>8889</v>
      </c>
      <c r="I71" s="1162">
        <v>164.39</v>
      </c>
    </row>
    <row r="72" spans="1:13" x14ac:dyDescent="0.2">
      <c r="A72" s="629"/>
      <c r="B72" s="80"/>
      <c r="C72" s="79"/>
      <c r="D72" s="48"/>
      <c r="E72" s="49"/>
      <c r="F72" s="53"/>
      <c r="G72" s="155"/>
      <c r="H72" s="1180"/>
      <c r="I72" s="979">
        <f t="shared" si="0"/>
        <v>0</v>
      </c>
    </row>
    <row r="73" spans="1:13" x14ac:dyDescent="0.2">
      <c r="A73" s="629"/>
      <c r="B73" s="79"/>
      <c r="C73" s="79"/>
      <c r="D73" s="48"/>
      <c r="E73" s="49"/>
      <c r="F73" s="53"/>
      <c r="G73" s="155"/>
      <c r="H73" s="1180"/>
      <c r="I73" s="979"/>
    </row>
    <row r="74" spans="1:13" ht="23.25" customHeight="1" thickBot="1" x14ac:dyDescent="0.25">
      <c r="A74" s="629"/>
      <c r="B74" s="81"/>
      <c r="C74" s="81"/>
      <c r="D74" s="82"/>
      <c r="E74" s="83"/>
      <c r="F74" s="84" t="s">
        <v>76</v>
      </c>
      <c r="G74" s="165"/>
      <c r="H74" s="1191">
        <f>SUM(H9+H11+H15+H24+H30+H50+H53+H70)</f>
        <v>449206</v>
      </c>
      <c r="I74" s="1191">
        <f>SUM(I7+I22+I53+I70)</f>
        <v>392230.77</v>
      </c>
    </row>
    <row r="75" spans="1:13" x14ac:dyDescent="0.2">
      <c r="H75" s="982"/>
    </row>
    <row r="76" spans="1:13" x14ac:dyDescent="0.2">
      <c r="H76" s="982"/>
    </row>
    <row r="77" spans="1:13" x14ac:dyDescent="0.2">
      <c r="H77" s="982"/>
    </row>
  </sheetData>
  <mergeCells count="4">
    <mergeCell ref="A3:G4"/>
    <mergeCell ref="A1:I1"/>
    <mergeCell ref="H3:H6"/>
    <mergeCell ref="I3:I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portrait" r:id="rId1"/>
  <headerFooter alignWithMargins="0">
    <oddFooter>&amp;LNávrh rozpočtut 2015&amp;CBP&amp;Rv11022015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="130" zoomScaleNormal="130" workbookViewId="0">
      <selection activeCell="Q2" sqref="Q1:Q1048576"/>
    </sheetView>
  </sheetViews>
  <sheetFormatPr defaultRowHeight="12.75" x14ac:dyDescent="0.2"/>
  <cols>
    <col min="1" max="1" width="2.7109375" style="1" customWidth="1"/>
    <col min="2" max="2" width="3.42578125" style="88" customWidth="1"/>
    <col min="3" max="3" width="7.28515625" style="16" customWidth="1"/>
    <col min="4" max="4" width="2.28515625" style="16" customWidth="1"/>
    <col min="5" max="5" width="41.140625" style="16" customWidth="1"/>
    <col min="6" max="7" width="11.42578125" style="16" hidden="1" customWidth="1"/>
    <col min="8" max="8" width="11.140625" style="16" bestFit="1" customWidth="1"/>
    <col min="9" max="10" width="8.7109375" style="16" hidden="1" customWidth="1"/>
    <col min="11" max="11" width="11.140625" style="16" bestFit="1" customWidth="1"/>
    <col min="12" max="16" width="7.7109375" style="16" hidden="1" customWidth="1"/>
    <col min="17" max="17" width="19.42578125" style="878" customWidth="1"/>
    <col min="18" max="16384" width="9.140625" style="16"/>
  </cols>
  <sheetData>
    <row r="1" spans="1:17" s="87" customFormat="1" ht="23.25" x14ac:dyDescent="0.35">
      <c r="A1" s="1406" t="s">
        <v>258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</row>
    <row r="2" spans="1:17" ht="13.5" thickBot="1" x14ac:dyDescent="0.25"/>
    <row r="3" spans="1:17" ht="19.5" customHeight="1" thickBot="1" x14ac:dyDescent="0.3">
      <c r="A3" s="1412" t="s">
        <v>379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4"/>
      <c r="L3" s="106"/>
      <c r="M3" s="107"/>
      <c r="N3" s="107"/>
      <c r="O3" s="107"/>
      <c r="P3" s="108"/>
      <c r="Q3" s="1432" t="s">
        <v>457</v>
      </c>
    </row>
    <row r="4" spans="1:17" ht="18.75" customHeight="1" x14ac:dyDescent="0.2">
      <c r="A4" s="90"/>
      <c r="B4" s="1426" t="s">
        <v>133</v>
      </c>
      <c r="C4" s="1427"/>
      <c r="D4" s="1427"/>
      <c r="E4" s="1427"/>
      <c r="F4" s="1427"/>
      <c r="G4" s="1427"/>
      <c r="H4" s="1427"/>
      <c r="I4" s="1427"/>
      <c r="J4" s="1427"/>
      <c r="K4" s="1428"/>
      <c r="L4" s="1421" t="s">
        <v>19</v>
      </c>
      <c r="M4" s="1422"/>
      <c r="N4" s="1422"/>
      <c r="O4" s="1422"/>
      <c r="P4" s="1423"/>
      <c r="Q4" s="1433"/>
    </row>
    <row r="5" spans="1:17" ht="15" x14ac:dyDescent="0.2">
      <c r="A5" s="91"/>
      <c r="B5" s="418" t="s">
        <v>95</v>
      </c>
      <c r="C5" s="419" t="s">
        <v>17</v>
      </c>
      <c r="D5" s="1429" t="s">
        <v>18</v>
      </c>
      <c r="E5" s="1430"/>
      <c r="F5" s="1430"/>
      <c r="G5" s="1430"/>
      <c r="H5" s="1430"/>
      <c r="I5" s="1430"/>
      <c r="J5" s="1430"/>
      <c r="K5" s="1431"/>
      <c r="L5" s="1418"/>
      <c r="M5" s="1419"/>
      <c r="N5" s="1419"/>
      <c r="O5" s="1419"/>
      <c r="P5" s="1420"/>
      <c r="Q5" s="1433"/>
    </row>
    <row r="6" spans="1:17" ht="15" x14ac:dyDescent="0.2">
      <c r="A6" s="92"/>
      <c r="B6" s="422" t="s">
        <v>96</v>
      </c>
      <c r="C6" s="423" t="s">
        <v>94</v>
      </c>
      <c r="D6" s="193"/>
      <c r="E6" s="194" t="s">
        <v>11</v>
      </c>
      <c r="F6" s="1356">
        <v>610</v>
      </c>
      <c r="G6" s="1358">
        <v>620</v>
      </c>
      <c r="H6" s="1356">
        <v>630</v>
      </c>
      <c r="I6" s="1358">
        <v>640</v>
      </c>
      <c r="J6" s="1417">
        <v>650</v>
      </c>
      <c r="K6" s="1417" t="s">
        <v>9</v>
      </c>
      <c r="L6" s="1425">
        <v>711</v>
      </c>
      <c r="M6" s="1358">
        <v>714</v>
      </c>
      <c r="N6" s="1358">
        <v>716</v>
      </c>
      <c r="O6" s="1358">
        <v>717</v>
      </c>
      <c r="P6" s="1424" t="s">
        <v>9</v>
      </c>
      <c r="Q6" s="1433"/>
    </row>
    <row r="7" spans="1:17" ht="15.75" thickBot="1" x14ac:dyDescent="0.25">
      <c r="A7" s="93"/>
      <c r="B7" s="424"/>
      <c r="C7" s="425"/>
      <c r="D7" s="196"/>
      <c r="E7" s="197"/>
      <c r="F7" s="1357"/>
      <c r="G7" s="1359"/>
      <c r="H7" s="1357"/>
      <c r="I7" s="1359"/>
      <c r="J7" s="1359"/>
      <c r="K7" s="1359"/>
      <c r="L7" s="1416"/>
      <c r="M7" s="1359"/>
      <c r="N7" s="1359"/>
      <c r="O7" s="1359"/>
      <c r="P7" s="1408"/>
      <c r="Q7" s="1434"/>
    </row>
    <row r="8" spans="1:17" ht="17.25" thickTop="1" thickBot="1" x14ac:dyDescent="0.3">
      <c r="A8" s="94"/>
      <c r="B8" s="426" t="s">
        <v>257</v>
      </c>
      <c r="C8" s="427"/>
      <c r="D8" s="428"/>
      <c r="E8" s="444"/>
      <c r="F8" s="445">
        <f>SUM(F9:F13)</f>
        <v>0</v>
      </c>
      <c r="G8" s="445">
        <f>SUM(G9:G13)</f>
        <v>0</v>
      </c>
      <c r="H8" s="842">
        <f>+H9</f>
        <v>2300</v>
      </c>
      <c r="I8" s="842">
        <f>SUM(I9:I13)</f>
        <v>0</v>
      </c>
      <c r="J8" s="842">
        <f>SUM(J9:J13)</f>
        <v>0</v>
      </c>
      <c r="K8" s="842">
        <f>+K9</f>
        <v>2300</v>
      </c>
      <c r="L8" s="843"/>
      <c r="M8" s="842"/>
      <c r="N8" s="842"/>
      <c r="O8" s="844"/>
      <c r="P8" s="845"/>
      <c r="Q8" s="1284">
        <f>SUM(Q10:Q13)</f>
        <v>2056.25</v>
      </c>
    </row>
    <row r="9" spans="1:17" ht="16.5" thickTop="1" x14ac:dyDescent="0.25">
      <c r="A9" s="95"/>
      <c r="B9" s="402"/>
      <c r="C9" s="403" t="s">
        <v>253</v>
      </c>
      <c r="D9" s="198" t="s">
        <v>106</v>
      </c>
      <c r="E9" s="446"/>
      <c r="F9" s="199">
        <f>SUM(F10:F13)</f>
        <v>0</v>
      </c>
      <c r="G9" s="199">
        <f>SUM(G10:G13)</f>
        <v>0</v>
      </c>
      <c r="H9" s="846">
        <f>SUM(H10:H13)</f>
        <v>2300</v>
      </c>
      <c r="I9" s="846">
        <f>SUM(I10:I13)</f>
        <v>0</v>
      </c>
      <c r="J9" s="847">
        <f>SUM(J10:J13)</f>
        <v>0</v>
      </c>
      <c r="K9" s="1204">
        <f>SUM(H9:J9)</f>
        <v>2300</v>
      </c>
      <c r="L9" s="848"/>
      <c r="M9" s="847"/>
      <c r="N9" s="847"/>
      <c r="O9" s="847"/>
      <c r="P9" s="849"/>
      <c r="Q9" s="1285">
        <f>SUM(Q10:Q13)</f>
        <v>2056.25</v>
      </c>
    </row>
    <row r="10" spans="1:17" ht="15.75" x14ac:dyDescent="0.25">
      <c r="A10" s="95"/>
      <c r="B10" s="402"/>
      <c r="C10" s="447"/>
      <c r="D10" s="202" t="s">
        <v>12</v>
      </c>
      <c r="E10" s="407" t="s">
        <v>256</v>
      </c>
      <c r="F10" s="204"/>
      <c r="G10" s="205"/>
      <c r="H10" s="520">
        <v>300</v>
      </c>
      <c r="I10" s="851"/>
      <c r="J10" s="434"/>
      <c r="K10" s="852">
        <f>SUM(H10:J10)</f>
        <v>300</v>
      </c>
      <c r="L10" s="433"/>
      <c r="M10" s="434"/>
      <c r="N10" s="434"/>
      <c r="O10" s="434"/>
      <c r="P10" s="521"/>
      <c r="Q10" s="1286">
        <v>0</v>
      </c>
    </row>
    <row r="11" spans="1:17" ht="15.75" x14ac:dyDescent="0.25">
      <c r="A11" s="95"/>
      <c r="B11" s="402"/>
      <c r="C11" s="447"/>
      <c r="D11" s="202" t="s">
        <v>13</v>
      </c>
      <c r="E11" s="407" t="s">
        <v>462</v>
      </c>
      <c r="F11" s="204"/>
      <c r="G11" s="205"/>
      <c r="H11" s="520">
        <v>0</v>
      </c>
      <c r="I11" s="851"/>
      <c r="J11" s="434"/>
      <c r="K11" s="852">
        <v>0</v>
      </c>
      <c r="L11" s="433"/>
      <c r="M11" s="434"/>
      <c r="N11" s="434"/>
      <c r="O11" s="434"/>
      <c r="P11" s="521"/>
      <c r="Q11" s="1286">
        <v>1726.25</v>
      </c>
    </row>
    <row r="12" spans="1:17" ht="15.75" x14ac:dyDescent="0.25">
      <c r="A12" s="95"/>
      <c r="B12" s="402"/>
      <c r="C12" s="447"/>
      <c r="D12" s="202" t="s">
        <v>14</v>
      </c>
      <c r="E12" s="407" t="s">
        <v>114</v>
      </c>
      <c r="F12" s="204"/>
      <c r="G12" s="205"/>
      <c r="H12" s="520">
        <v>1000</v>
      </c>
      <c r="I12" s="851"/>
      <c r="J12" s="434"/>
      <c r="K12" s="852">
        <v>1000</v>
      </c>
      <c r="L12" s="433"/>
      <c r="M12" s="434"/>
      <c r="N12" s="434"/>
      <c r="O12" s="434"/>
      <c r="P12" s="521"/>
      <c r="Q12" s="1286">
        <v>0</v>
      </c>
    </row>
    <row r="13" spans="1:17" ht="16.5" thickBot="1" x14ac:dyDescent="0.3">
      <c r="A13" s="103"/>
      <c r="B13" s="448"/>
      <c r="C13" s="449"/>
      <c r="D13" s="450" t="s">
        <v>15</v>
      </c>
      <c r="E13" s="451" t="s">
        <v>69</v>
      </c>
      <c r="F13" s="452"/>
      <c r="G13" s="453"/>
      <c r="H13" s="525">
        <v>1000</v>
      </c>
      <c r="I13" s="853"/>
      <c r="J13" s="443"/>
      <c r="K13" s="854">
        <v>1000</v>
      </c>
      <c r="L13" s="442"/>
      <c r="M13" s="443"/>
      <c r="N13" s="443"/>
      <c r="O13" s="443"/>
      <c r="P13" s="526"/>
      <c r="Q13" s="1287">
        <v>330</v>
      </c>
    </row>
    <row r="14" spans="1:17" ht="15" x14ac:dyDescent="0.2">
      <c r="A14" s="100"/>
      <c r="B14" s="10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228"/>
    </row>
  </sheetData>
  <mergeCells count="18">
    <mergeCell ref="L5:P5"/>
    <mergeCell ref="Q3:Q7"/>
    <mergeCell ref="N6:N7"/>
    <mergeCell ref="M6:M7"/>
    <mergeCell ref="L4:P4"/>
    <mergeCell ref="P6:P7"/>
    <mergeCell ref="A1:Q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portrait" r:id="rId1"/>
  <headerFooter alignWithMargins="0">
    <oddFooter>&amp;LNávrh Rozpočtu 2015&amp;CP6&amp;Rv11022015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6" zoomScale="85" zoomScaleNormal="85" zoomScaleSheetLayoutView="100" workbookViewId="0">
      <selection activeCell="M20" sqref="M20"/>
    </sheetView>
  </sheetViews>
  <sheetFormatPr defaultRowHeight="12.75" x14ac:dyDescent="0.2"/>
  <cols>
    <col min="1" max="1" width="3.85546875" style="1" customWidth="1"/>
    <col min="2" max="2" width="3.42578125" style="88" customWidth="1"/>
    <col min="3" max="3" width="7.28515625" style="16" customWidth="1"/>
    <col min="4" max="4" width="2.7109375" style="16" customWidth="1"/>
    <col min="5" max="5" width="37" style="16" customWidth="1"/>
    <col min="6" max="6" width="11.42578125" style="16" customWidth="1"/>
    <col min="7" max="7" width="11.42578125" style="16" hidden="1" customWidth="1"/>
    <col min="8" max="8" width="11.42578125" style="16" customWidth="1"/>
    <col min="9" max="9" width="11.42578125" style="16" hidden="1" customWidth="1"/>
    <col min="10" max="10" width="11.42578125" style="16" customWidth="1"/>
    <col min="11" max="11" width="26.85546875" style="16" customWidth="1"/>
    <col min="12" max="12" width="9.140625" style="16"/>
    <col min="13" max="13" width="10.5703125" style="16" bestFit="1" customWidth="1"/>
    <col min="14" max="14" width="32" style="16" customWidth="1"/>
    <col min="15" max="16384" width="9.140625" style="16"/>
  </cols>
  <sheetData>
    <row r="1" spans="1:12" ht="23.25" x14ac:dyDescent="0.35">
      <c r="A1" s="1435" t="s">
        <v>259</v>
      </c>
      <c r="B1" s="1435"/>
      <c r="C1" s="1435"/>
      <c r="D1" s="1435"/>
      <c r="E1" s="1435"/>
      <c r="F1" s="1435"/>
      <c r="G1" s="1435"/>
      <c r="H1" s="1435"/>
      <c r="I1" s="1435"/>
      <c r="J1" s="1435"/>
      <c r="K1" s="1435"/>
    </row>
    <row r="2" spans="1:12" ht="8.25" customHeight="1" thickBot="1" x14ac:dyDescent="0.25">
      <c r="A2" s="876"/>
      <c r="B2" s="877"/>
      <c r="C2" s="878"/>
      <c r="D2" s="878"/>
      <c r="E2" s="878"/>
      <c r="F2" s="878"/>
      <c r="G2" s="878"/>
      <c r="H2" s="878"/>
      <c r="I2" s="878"/>
      <c r="J2" s="878"/>
      <c r="K2" s="878"/>
    </row>
    <row r="3" spans="1:12" ht="13.5" customHeight="1" thickBot="1" x14ac:dyDescent="0.25">
      <c r="A3" s="1436" t="s">
        <v>379</v>
      </c>
      <c r="B3" s="1437"/>
      <c r="C3" s="1437"/>
      <c r="D3" s="1437"/>
      <c r="E3" s="1437"/>
      <c r="F3" s="1437"/>
      <c r="G3" s="1437"/>
      <c r="H3" s="1437"/>
      <c r="I3" s="1437"/>
      <c r="J3" s="1437"/>
      <c r="K3" s="1451" t="s">
        <v>463</v>
      </c>
    </row>
    <row r="4" spans="1:12" ht="18.75" customHeight="1" x14ac:dyDescent="0.25">
      <c r="A4" s="879"/>
      <c r="B4" s="880"/>
      <c r="C4" s="881"/>
      <c r="D4" s="882"/>
      <c r="E4" s="883"/>
      <c r="F4" s="1438" t="s">
        <v>133</v>
      </c>
      <c r="G4" s="1439"/>
      <c r="H4" s="1439"/>
      <c r="I4" s="1439"/>
      <c r="J4" s="1440"/>
      <c r="K4" s="1452"/>
    </row>
    <row r="5" spans="1:12" x14ac:dyDescent="0.2">
      <c r="A5" s="884"/>
      <c r="B5" s="885" t="s">
        <v>95</v>
      </c>
      <c r="C5" s="886" t="s">
        <v>17</v>
      </c>
      <c r="D5" s="1449" t="s">
        <v>18</v>
      </c>
      <c r="E5" s="1450"/>
      <c r="F5" s="1450"/>
      <c r="G5" s="1450"/>
      <c r="H5" s="1450"/>
      <c r="I5" s="1450"/>
      <c r="J5" s="1450"/>
      <c r="K5" s="1452"/>
    </row>
    <row r="6" spans="1:12" x14ac:dyDescent="0.2">
      <c r="A6" s="879"/>
      <c r="B6" s="887" t="s">
        <v>96</v>
      </c>
      <c r="C6" s="887" t="s">
        <v>94</v>
      </c>
      <c r="D6" s="882"/>
      <c r="E6" s="883" t="s">
        <v>11</v>
      </c>
      <c r="F6" s="1441">
        <v>610</v>
      </c>
      <c r="G6" s="1443">
        <v>620</v>
      </c>
      <c r="H6" s="1443">
        <v>630</v>
      </c>
      <c r="I6" s="1447">
        <v>640</v>
      </c>
      <c r="J6" s="1445" t="s">
        <v>9</v>
      </c>
      <c r="K6" s="1452"/>
    </row>
    <row r="7" spans="1:12" ht="13.5" thickBot="1" x14ac:dyDescent="0.25">
      <c r="A7" s="888"/>
      <c r="B7" s="889"/>
      <c r="C7" s="889"/>
      <c r="D7" s="890"/>
      <c r="E7" s="891"/>
      <c r="F7" s="1442"/>
      <c r="G7" s="1444"/>
      <c r="H7" s="1444"/>
      <c r="I7" s="1448"/>
      <c r="J7" s="1446"/>
      <c r="K7" s="1453"/>
    </row>
    <row r="8" spans="1:12" ht="15.75" thickTop="1" x14ac:dyDescent="0.2">
      <c r="A8" s="892"/>
      <c r="B8" s="893"/>
      <c r="C8" s="894" t="s">
        <v>259</v>
      </c>
      <c r="D8" s="895"/>
      <c r="E8" s="896"/>
      <c r="F8" s="897">
        <f>SUM(F9+F22+F40+F47+F57)</f>
        <v>142000</v>
      </c>
      <c r="G8" s="897">
        <f>SUM(G9+G22+G40+G47+G57)</f>
        <v>0</v>
      </c>
      <c r="H8" s="897">
        <f>SUM(H9+H22+H40+H47+H57)</f>
        <v>13800</v>
      </c>
      <c r="I8" s="897">
        <f>SUM(I9+I22+I40+I47+I57)</f>
        <v>0</v>
      </c>
      <c r="J8" s="898">
        <f>SUM(J9+J22+J40+J47+J57)</f>
        <v>155800</v>
      </c>
      <c r="K8" s="898">
        <f>SUM(K10+K22+K40+K47+K57)</f>
        <v>104311.65999999997</v>
      </c>
    </row>
    <row r="9" spans="1:12" ht="15" x14ac:dyDescent="0.25">
      <c r="A9" s="899"/>
      <c r="B9" s="900">
        <v>1</v>
      </c>
      <c r="C9" s="901" t="s">
        <v>124</v>
      </c>
      <c r="D9" s="902"/>
      <c r="E9" s="902"/>
      <c r="F9" s="903">
        <f>SUM(F10)</f>
        <v>57000</v>
      </c>
      <c r="G9" s="903">
        <f>SUM(G10)</f>
        <v>0</v>
      </c>
      <c r="H9" s="903">
        <f>SUM(H10)</f>
        <v>810</v>
      </c>
      <c r="I9" s="903">
        <f>SUM(I10)</f>
        <v>0</v>
      </c>
      <c r="J9" s="903">
        <f>J10</f>
        <v>57810</v>
      </c>
      <c r="K9" s="903">
        <f>K10</f>
        <v>37826.079999999994</v>
      </c>
      <c r="L9" s="89"/>
    </row>
    <row r="10" spans="1:12" ht="15" x14ac:dyDescent="0.25">
      <c r="A10" s="899"/>
      <c r="B10" s="904"/>
      <c r="C10" s="905" t="s">
        <v>260</v>
      </c>
      <c r="D10" s="906" t="s">
        <v>115</v>
      </c>
      <c r="E10" s="907"/>
      <c r="F10" s="908">
        <f>SUM(F11:F21)</f>
        <v>57000</v>
      </c>
      <c r="G10" s="908">
        <f>SUM(G11:G21)</f>
        <v>0</v>
      </c>
      <c r="H10" s="908">
        <f>SUM(H11:H21)</f>
        <v>810</v>
      </c>
      <c r="I10" s="908">
        <f>SUM(I11:I21)</f>
        <v>0</v>
      </c>
      <c r="J10" s="1168">
        <f>SUM(J11:J21)</f>
        <v>57810</v>
      </c>
      <c r="K10" s="908">
        <f>K11+K12+K13+K14+K15+K16+K17+K18+K19+K20+K21</f>
        <v>37826.079999999994</v>
      </c>
      <c r="L10" s="89"/>
    </row>
    <row r="11" spans="1:12" ht="15" x14ac:dyDescent="0.25">
      <c r="A11" s="892"/>
      <c r="B11" s="904"/>
      <c r="C11" s="909"/>
      <c r="D11" s="910"/>
      <c r="E11" s="911" t="s">
        <v>241</v>
      </c>
      <c r="F11" s="912">
        <v>57000</v>
      </c>
      <c r="G11" s="912"/>
      <c r="H11" s="913"/>
      <c r="I11" s="914"/>
      <c r="J11" s="914">
        <v>57000</v>
      </c>
      <c r="K11" s="912">
        <v>36665.85</v>
      </c>
      <c r="L11" s="89"/>
    </row>
    <row r="12" spans="1:12" ht="15" x14ac:dyDescent="0.25">
      <c r="A12" s="899"/>
      <c r="B12" s="904"/>
      <c r="C12" s="909"/>
      <c r="D12" s="910"/>
      <c r="E12" s="911"/>
      <c r="F12" s="914"/>
      <c r="G12" s="914"/>
      <c r="H12" s="915">
        <v>0</v>
      </c>
      <c r="I12" s="914"/>
      <c r="J12" s="914">
        <f t="shared" ref="J12:J38" si="0">SUM(F12:I12)</f>
        <v>0</v>
      </c>
      <c r="K12" s="912">
        <f t="shared" ref="K12:K56" si="1">+J12</f>
        <v>0</v>
      </c>
      <c r="L12" s="89"/>
    </row>
    <row r="13" spans="1:12" ht="15" x14ac:dyDescent="0.25">
      <c r="A13" s="899"/>
      <c r="B13" s="904"/>
      <c r="C13" s="909"/>
      <c r="D13" s="910"/>
      <c r="E13" s="911" t="s">
        <v>264</v>
      </c>
      <c r="F13" s="914"/>
      <c r="G13" s="914"/>
      <c r="H13" s="915">
        <v>0</v>
      </c>
      <c r="I13" s="914"/>
      <c r="J13" s="914">
        <f t="shared" si="0"/>
        <v>0</v>
      </c>
      <c r="K13" s="912">
        <v>911.84</v>
      </c>
      <c r="L13" s="89"/>
    </row>
    <row r="14" spans="1:12" ht="15" x14ac:dyDescent="0.25">
      <c r="A14" s="892"/>
      <c r="B14" s="904"/>
      <c r="C14" s="909"/>
      <c r="D14" s="910"/>
      <c r="E14" s="911" t="s">
        <v>261</v>
      </c>
      <c r="F14" s="912"/>
      <c r="G14" s="912"/>
      <c r="H14" s="915">
        <v>0</v>
      </c>
      <c r="I14" s="912"/>
      <c r="J14" s="914">
        <f t="shared" si="0"/>
        <v>0</v>
      </c>
      <c r="K14" s="912">
        <f t="shared" si="1"/>
        <v>0</v>
      </c>
      <c r="L14" s="89"/>
    </row>
    <row r="15" spans="1:12" ht="15" x14ac:dyDescent="0.25">
      <c r="A15" s="899"/>
      <c r="B15" s="904"/>
      <c r="C15" s="909"/>
      <c r="D15" s="910"/>
      <c r="E15" s="911" t="s">
        <v>262</v>
      </c>
      <c r="F15" s="912"/>
      <c r="G15" s="912"/>
      <c r="H15" s="915">
        <v>160</v>
      </c>
      <c r="I15" s="912"/>
      <c r="J15" s="914">
        <f t="shared" si="0"/>
        <v>160</v>
      </c>
      <c r="K15" s="912">
        <v>102.8</v>
      </c>
      <c r="L15" s="89"/>
    </row>
    <row r="16" spans="1:12" ht="15" x14ac:dyDescent="0.25">
      <c r="A16" s="899"/>
      <c r="B16" s="904"/>
      <c r="C16" s="909"/>
      <c r="D16" s="910"/>
      <c r="E16" s="911" t="s">
        <v>263</v>
      </c>
      <c r="F16" s="912"/>
      <c r="G16" s="912"/>
      <c r="H16" s="915">
        <v>0</v>
      </c>
      <c r="I16" s="912"/>
      <c r="J16" s="914">
        <v>0</v>
      </c>
      <c r="K16" s="912">
        <f t="shared" si="1"/>
        <v>0</v>
      </c>
      <c r="L16" s="89"/>
    </row>
    <row r="17" spans="1:13" ht="15" x14ac:dyDescent="0.25">
      <c r="A17" s="892"/>
      <c r="B17" s="904"/>
      <c r="C17" s="909"/>
      <c r="D17" s="910"/>
      <c r="E17" s="911" t="s">
        <v>265</v>
      </c>
      <c r="F17" s="912"/>
      <c r="G17" s="912"/>
      <c r="H17" s="915">
        <v>150</v>
      </c>
      <c r="I17" s="912"/>
      <c r="J17" s="914">
        <v>150</v>
      </c>
      <c r="K17" s="912">
        <v>0</v>
      </c>
      <c r="L17" s="89"/>
    </row>
    <row r="18" spans="1:13" ht="15" x14ac:dyDescent="0.25">
      <c r="A18" s="899"/>
      <c r="B18" s="904"/>
      <c r="C18" s="909"/>
      <c r="D18" s="910"/>
      <c r="E18" s="911" t="s">
        <v>267</v>
      </c>
      <c r="F18" s="912"/>
      <c r="G18" s="912"/>
      <c r="H18" s="915">
        <v>200</v>
      </c>
      <c r="I18" s="912"/>
      <c r="J18" s="914">
        <f t="shared" si="0"/>
        <v>200</v>
      </c>
      <c r="K18" s="912">
        <v>6.99</v>
      </c>
      <c r="L18" s="89"/>
      <c r="M18" s="726"/>
    </row>
    <row r="19" spans="1:13" ht="15" x14ac:dyDescent="0.25">
      <c r="A19" s="899"/>
      <c r="B19" s="904"/>
      <c r="C19" s="909"/>
      <c r="D19" s="910"/>
      <c r="E19" s="911" t="s">
        <v>347</v>
      </c>
      <c r="F19" s="912"/>
      <c r="G19" s="912"/>
      <c r="H19" s="915">
        <v>100</v>
      </c>
      <c r="I19" s="912"/>
      <c r="J19" s="914">
        <v>100</v>
      </c>
      <c r="K19" s="912">
        <v>0</v>
      </c>
      <c r="L19" s="89"/>
    </row>
    <row r="20" spans="1:13" ht="15" x14ac:dyDescent="0.25">
      <c r="A20" s="892"/>
      <c r="B20" s="904"/>
      <c r="C20" s="909"/>
      <c r="D20" s="910"/>
      <c r="E20" s="911" t="s">
        <v>268</v>
      </c>
      <c r="F20" s="912"/>
      <c r="G20" s="912"/>
      <c r="H20" s="915">
        <v>100</v>
      </c>
      <c r="I20" s="912"/>
      <c r="J20" s="914">
        <f t="shared" si="0"/>
        <v>100</v>
      </c>
      <c r="K20" s="912">
        <v>138.6</v>
      </c>
      <c r="L20" s="89"/>
    </row>
    <row r="21" spans="1:13" ht="15" x14ac:dyDescent="0.25">
      <c r="A21" s="899"/>
      <c r="B21" s="904"/>
      <c r="C21" s="909"/>
      <c r="D21" s="910"/>
      <c r="E21" s="911" t="s">
        <v>266</v>
      </c>
      <c r="F21" s="912"/>
      <c r="G21" s="912"/>
      <c r="H21" s="915">
        <v>100</v>
      </c>
      <c r="I21" s="912"/>
      <c r="J21" s="914">
        <f t="shared" si="0"/>
        <v>100</v>
      </c>
      <c r="K21" s="912">
        <v>0</v>
      </c>
      <c r="L21" s="89"/>
    </row>
    <row r="22" spans="1:13" ht="15" x14ac:dyDescent="0.25">
      <c r="A22" s="899"/>
      <c r="B22" s="900">
        <v>2</v>
      </c>
      <c r="C22" s="901" t="s">
        <v>125</v>
      </c>
      <c r="D22" s="902"/>
      <c r="E22" s="902"/>
      <c r="F22" s="903">
        <f>SUM(F23)</f>
        <v>50000</v>
      </c>
      <c r="G22" s="903">
        <f>SUM(G23)</f>
        <v>0</v>
      </c>
      <c r="H22" s="903">
        <f>SUM(H23)</f>
        <v>8500</v>
      </c>
      <c r="I22" s="903">
        <f>SUM(I23)</f>
        <v>0</v>
      </c>
      <c r="J22" s="903">
        <f t="shared" si="0"/>
        <v>58500</v>
      </c>
      <c r="K22" s="903">
        <f>K23</f>
        <v>43546.399999999987</v>
      </c>
      <c r="L22" s="89"/>
    </row>
    <row r="23" spans="1:13" ht="15" x14ac:dyDescent="0.25">
      <c r="A23" s="892"/>
      <c r="B23" s="904"/>
      <c r="C23" s="905" t="s">
        <v>269</v>
      </c>
      <c r="D23" s="906" t="s">
        <v>116</v>
      </c>
      <c r="E23" s="907"/>
      <c r="F23" s="908">
        <f>SUM(F24:F38)</f>
        <v>50000</v>
      </c>
      <c r="G23" s="908">
        <f>SUM(G24:G38)</f>
        <v>0</v>
      </c>
      <c r="H23" s="908">
        <f>SUM(H24:H38)</f>
        <v>8500</v>
      </c>
      <c r="I23" s="908">
        <f>SUM(I24:I38)</f>
        <v>0</v>
      </c>
      <c r="J23" s="1168">
        <f t="shared" si="0"/>
        <v>58500</v>
      </c>
      <c r="K23" s="908">
        <f>K24+K25+K26+K27+K28+K29+K30+K31+K32+K33+K34+K35+K36+K37+K38</f>
        <v>43546.399999999987</v>
      </c>
      <c r="L23" s="89"/>
    </row>
    <row r="24" spans="1:13" ht="15" x14ac:dyDescent="0.25">
      <c r="A24" s="899"/>
      <c r="B24" s="904"/>
      <c r="C24" s="909"/>
      <c r="D24" s="910"/>
      <c r="E24" s="911" t="s">
        <v>241</v>
      </c>
      <c r="F24" s="912">
        <v>50000</v>
      </c>
      <c r="G24" s="912"/>
      <c r="H24" s="913"/>
      <c r="I24" s="914"/>
      <c r="J24" s="914">
        <v>50000</v>
      </c>
      <c r="K24" s="912">
        <v>35153.14</v>
      </c>
      <c r="L24" s="89"/>
    </row>
    <row r="25" spans="1:13" ht="15" x14ac:dyDescent="0.25">
      <c r="A25" s="899"/>
      <c r="B25" s="904"/>
      <c r="C25" s="909"/>
      <c r="D25" s="910"/>
      <c r="E25" s="911" t="s">
        <v>427</v>
      </c>
      <c r="F25" s="914"/>
      <c r="G25" s="914"/>
      <c r="H25" s="915">
        <v>5000</v>
      </c>
      <c r="I25" s="914"/>
      <c r="J25" s="914">
        <v>5000</v>
      </c>
      <c r="K25" s="912">
        <v>4231</v>
      </c>
      <c r="L25" s="89"/>
    </row>
    <row r="26" spans="1:13" ht="15" x14ac:dyDescent="0.25">
      <c r="A26" s="892"/>
      <c r="B26" s="904"/>
      <c r="C26" s="909"/>
      <c r="D26" s="910"/>
      <c r="E26" s="911" t="s">
        <v>428</v>
      </c>
      <c r="F26" s="914"/>
      <c r="G26" s="914"/>
      <c r="H26" s="915">
        <v>2000</v>
      </c>
      <c r="I26" s="914"/>
      <c r="J26" s="914">
        <f t="shared" si="0"/>
        <v>2000</v>
      </c>
      <c r="K26" s="912">
        <v>1017.84</v>
      </c>
      <c r="L26" s="89"/>
    </row>
    <row r="27" spans="1:13" ht="15" x14ac:dyDescent="0.25">
      <c r="A27" s="899"/>
      <c r="B27" s="904"/>
      <c r="C27" s="909"/>
      <c r="D27" s="910"/>
      <c r="E27" s="911" t="s">
        <v>261</v>
      </c>
      <c r="F27" s="914"/>
      <c r="G27" s="914"/>
      <c r="H27" s="915">
        <v>0</v>
      </c>
      <c r="I27" s="914"/>
      <c r="J27" s="914">
        <v>0</v>
      </c>
      <c r="K27" s="912">
        <f t="shared" si="1"/>
        <v>0</v>
      </c>
      <c r="L27" s="89"/>
    </row>
    <row r="28" spans="1:13" ht="15" x14ac:dyDescent="0.25">
      <c r="A28" s="899"/>
      <c r="B28" s="904"/>
      <c r="C28" s="909"/>
      <c r="D28" s="910"/>
      <c r="E28" s="911" t="s">
        <v>464</v>
      </c>
      <c r="F28" s="914"/>
      <c r="G28" s="914"/>
      <c r="H28" s="915">
        <v>80</v>
      </c>
      <c r="I28" s="914"/>
      <c r="J28" s="914">
        <f t="shared" si="0"/>
        <v>80</v>
      </c>
      <c r="K28" s="912">
        <v>456.38</v>
      </c>
      <c r="L28" s="89"/>
    </row>
    <row r="29" spans="1:13" ht="15" x14ac:dyDescent="0.25">
      <c r="A29" s="892"/>
      <c r="B29" s="904"/>
      <c r="C29" s="909"/>
      <c r="D29" s="910"/>
      <c r="E29" s="911" t="s">
        <v>263</v>
      </c>
      <c r="F29" s="912"/>
      <c r="G29" s="912"/>
      <c r="H29" s="915">
        <v>0</v>
      </c>
      <c r="I29" s="912"/>
      <c r="J29" s="914">
        <f t="shared" si="0"/>
        <v>0</v>
      </c>
      <c r="K29" s="912">
        <f t="shared" si="1"/>
        <v>0</v>
      </c>
      <c r="L29" s="89"/>
    </row>
    <row r="30" spans="1:13" ht="15" x14ac:dyDescent="0.25">
      <c r="A30" s="899"/>
      <c r="B30" s="904"/>
      <c r="C30" s="909"/>
      <c r="D30" s="910"/>
      <c r="E30" s="911" t="s">
        <v>226</v>
      </c>
      <c r="F30" s="912"/>
      <c r="G30" s="912"/>
      <c r="H30" s="915">
        <v>50</v>
      </c>
      <c r="I30" s="912"/>
      <c r="J30" s="914">
        <f t="shared" si="0"/>
        <v>50</v>
      </c>
      <c r="K30" s="912">
        <v>14.43</v>
      </c>
      <c r="L30" s="89"/>
    </row>
    <row r="31" spans="1:13" ht="15" x14ac:dyDescent="0.25">
      <c r="A31" s="899"/>
      <c r="B31" s="904"/>
      <c r="C31" s="909"/>
      <c r="D31" s="910"/>
      <c r="E31" s="911" t="s">
        <v>264</v>
      </c>
      <c r="F31" s="912"/>
      <c r="G31" s="912"/>
      <c r="H31" s="915">
        <v>150</v>
      </c>
      <c r="I31" s="912"/>
      <c r="J31" s="914">
        <f t="shared" si="0"/>
        <v>150</v>
      </c>
      <c r="K31" s="912">
        <v>39.520000000000003</v>
      </c>
      <c r="L31" s="89"/>
    </row>
    <row r="32" spans="1:13" ht="15" x14ac:dyDescent="0.25">
      <c r="A32" s="892"/>
      <c r="B32" s="904"/>
      <c r="C32" s="909"/>
      <c r="D32" s="910"/>
      <c r="E32" s="911" t="s">
        <v>265</v>
      </c>
      <c r="F32" s="912"/>
      <c r="G32" s="912"/>
      <c r="H32" s="915">
        <v>800</v>
      </c>
      <c r="I32" s="912"/>
      <c r="J32" s="914">
        <f t="shared" si="0"/>
        <v>800</v>
      </c>
      <c r="K32" s="912">
        <v>617.77</v>
      </c>
      <c r="L32" s="89"/>
    </row>
    <row r="33" spans="1:14" ht="15" x14ac:dyDescent="0.25">
      <c r="A33" s="899"/>
      <c r="B33" s="904"/>
      <c r="C33" s="909"/>
      <c r="D33" s="910"/>
      <c r="E33" s="911" t="s">
        <v>266</v>
      </c>
      <c r="F33" s="912"/>
      <c r="G33" s="912"/>
      <c r="H33" s="915">
        <v>20</v>
      </c>
      <c r="I33" s="912"/>
      <c r="J33" s="914">
        <f t="shared" si="0"/>
        <v>20</v>
      </c>
      <c r="K33" s="912">
        <v>0</v>
      </c>
      <c r="L33" s="89"/>
      <c r="N33" s="878"/>
    </row>
    <row r="34" spans="1:14" ht="15" x14ac:dyDescent="0.25">
      <c r="A34" s="899"/>
      <c r="B34" s="904"/>
      <c r="C34" s="909"/>
      <c r="D34" s="910"/>
      <c r="E34" s="911" t="s">
        <v>270</v>
      </c>
      <c r="F34" s="912"/>
      <c r="G34" s="912"/>
      <c r="H34" s="915">
        <v>100</v>
      </c>
      <c r="I34" s="912"/>
      <c r="J34" s="914">
        <v>100</v>
      </c>
      <c r="K34" s="912">
        <v>156.93</v>
      </c>
      <c r="L34" s="89"/>
    </row>
    <row r="35" spans="1:14" ht="15" x14ac:dyDescent="0.25">
      <c r="A35" s="892"/>
      <c r="B35" s="904"/>
      <c r="C35" s="909"/>
      <c r="D35" s="910"/>
      <c r="E35" s="911" t="s">
        <v>465</v>
      </c>
      <c r="F35" s="912"/>
      <c r="G35" s="912"/>
      <c r="H35" s="915">
        <v>0</v>
      </c>
      <c r="I35" s="912"/>
      <c r="J35" s="914">
        <f t="shared" si="0"/>
        <v>0</v>
      </c>
      <c r="K35" s="912">
        <v>1855.07</v>
      </c>
      <c r="L35" s="89"/>
    </row>
    <row r="36" spans="1:14" ht="15" x14ac:dyDescent="0.25">
      <c r="A36" s="899"/>
      <c r="B36" s="904"/>
      <c r="C36" s="909"/>
      <c r="D36" s="910"/>
      <c r="E36" s="911" t="s">
        <v>401</v>
      </c>
      <c r="F36" s="912"/>
      <c r="G36" s="912"/>
      <c r="H36" s="915">
        <v>100</v>
      </c>
      <c r="I36" s="912"/>
      <c r="J36" s="914">
        <f t="shared" si="0"/>
        <v>100</v>
      </c>
      <c r="K36" s="912">
        <v>4.32</v>
      </c>
      <c r="L36" s="89"/>
    </row>
    <row r="37" spans="1:14" ht="15" x14ac:dyDescent="0.25">
      <c r="A37" s="899"/>
      <c r="B37" s="904"/>
      <c r="C37" s="909"/>
      <c r="D37" s="910"/>
      <c r="E37" s="911" t="s">
        <v>347</v>
      </c>
      <c r="F37" s="912"/>
      <c r="G37" s="912"/>
      <c r="H37" s="915">
        <v>100</v>
      </c>
      <c r="I37" s="912"/>
      <c r="J37" s="914">
        <f t="shared" si="0"/>
        <v>100</v>
      </c>
      <c r="K37" s="912">
        <v>0</v>
      </c>
      <c r="L37" s="89"/>
    </row>
    <row r="38" spans="1:14" ht="13.15" customHeight="1" x14ac:dyDescent="0.25">
      <c r="A38" s="892"/>
      <c r="B38" s="904"/>
      <c r="C38" s="909"/>
      <c r="D38" s="910"/>
      <c r="E38" s="911" t="s">
        <v>268</v>
      </c>
      <c r="F38" s="912"/>
      <c r="G38" s="912"/>
      <c r="H38" s="915">
        <v>100</v>
      </c>
      <c r="I38" s="912"/>
      <c r="J38" s="914">
        <f t="shared" si="0"/>
        <v>100</v>
      </c>
      <c r="K38" s="912">
        <v>0</v>
      </c>
      <c r="L38" s="89"/>
    </row>
    <row r="39" spans="1:14" ht="15" hidden="1" x14ac:dyDescent="0.25">
      <c r="A39" s="899"/>
      <c r="B39" s="904"/>
      <c r="C39" s="909"/>
      <c r="D39" s="910"/>
      <c r="E39" s="911"/>
      <c r="F39" s="912"/>
      <c r="G39" s="912"/>
      <c r="H39" s="915"/>
      <c r="I39" s="912"/>
      <c r="J39" s="914"/>
      <c r="K39" s="914">
        <f t="shared" si="1"/>
        <v>0</v>
      </c>
      <c r="L39" s="89"/>
    </row>
    <row r="40" spans="1:14" ht="15" x14ac:dyDescent="0.25">
      <c r="A40" s="899"/>
      <c r="B40" s="900">
        <v>3</v>
      </c>
      <c r="C40" s="901" t="s">
        <v>126</v>
      </c>
      <c r="D40" s="902"/>
      <c r="E40" s="902"/>
      <c r="F40" s="903">
        <f>SUM(F41)</f>
        <v>13000</v>
      </c>
      <c r="G40" s="903">
        <f>SUM(G41)</f>
        <v>0</v>
      </c>
      <c r="H40" s="903">
        <f>SUM(H41)</f>
        <v>250</v>
      </c>
      <c r="I40" s="903">
        <f>SUM(I41)</f>
        <v>0</v>
      </c>
      <c r="J40" s="903">
        <f>SUM(F40:I40)</f>
        <v>13250</v>
      </c>
      <c r="K40" s="903">
        <f>K41</f>
        <v>7310.78</v>
      </c>
      <c r="L40" s="89"/>
    </row>
    <row r="41" spans="1:14" ht="15" x14ac:dyDescent="0.25">
      <c r="A41" s="892"/>
      <c r="B41" s="916"/>
      <c r="C41" s="905" t="s">
        <v>271</v>
      </c>
      <c r="D41" s="917"/>
      <c r="E41" s="907" t="s">
        <v>117</v>
      </c>
      <c r="F41" s="918">
        <f>SUM(F42:F44)</f>
        <v>13000</v>
      </c>
      <c r="G41" s="918">
        <f>SUM(G42:G44)</f>
        <v>0</v>
      </c>
      <c r="H41" s="908">
        <f>SUM(H42:H44)</f>
        <v>250</v>
      </c>
      <c r="I41" s="918">
        <f>SUM(I42:I44)</f>
        <v>0</v>
      </c>
      <c r="J41" s="1169">
        <f>SUM(F41:I41)</f>
        <v>13250</v>
      </c>
      <c r="K41" s="918">
        <f>K42+K43+K44</f>
        <v>7310.78</v>
      </c>
      <c r="L41" s="89"/>
    </row>
    <row r="42" spans="1:14" ht="15" x14ac:dyDescent="0.25">
      <c r="A42" s="899"/>
      <c r="B42" s="904"/>
      <c r="C42" s="909"/>
      <c r="D42" s="910"/>
      <c r="E42" s="911" t="s">
        <v>104</v>
      </c>
      <c r="F42" s="912">
        <v>13000</v>
      </c>
      <c r="G42" s="912"/>
      <c r="H42" s="913"/>
      <c r="I42" s="912"/>
      <c r="J42" s="914">
        <f>SUM(F42:I42)</f>
        <v>13000</v>
      </c>
      <c r="K42" s="912">
        <v>7310.78</v>
      </c>
      <c r="L42" s="89"/>
    </row>
    <row r="43" spans="1:14" ht="15" x14ac:dyDescent="0.25">
      <c r="A43" s="899"/>
      <c r="B43" s="904"/>
      <c r="C43" s="909"/>
      <c r="D43" s="910"/>
      <c r="E43" s="911" t="s">
        <v>265</v>
      </c>
      <c r="F43" s="912"/>
      <c r="G43" s="912"/>
      <c r="H43" s="915">
        <v>150</v>
      </c>
      <c r="I43" s="912"/>
      <c r="J43" s="914">
        <f>SUM(F43:I43)</f>
        <v>150</v>
      </c>
      <c r="K43" s="912">
        <v>0</v>
      </c>
      <c r="L43" s="89"/>
    </row>
    <row r="44" spans="1:14" ht="15" x14ac:dyDescent="0.25">
      <c r="A44" s="892"/>
      <c r="B44" s="904"/>
      <c r="C44" s="909"/>
      <c r="D44" s="910"/>
      <c r="E44" s="911" t="s">
        <v>267</v>
      </c>
      <c r="F44" s="912"/>
      <c r="G44" s="912"/>
      <c r="H44" s="915">
        <v>100</v>
      </c>
      <c r="I44" s="912"/>
      <c r="J44" s="914">
        <f>SUM(F44:I44)</f>
        <v>100</v>
      </c>
      <c r="K44" s="912">
        <v>0</v>
      </c>
      <c r="L44" s="89"/>
    </row>
    <row r="45" spans="1:14" ht="0.6" customHeight="1" x14ac:dyDescent="0.25">
      <c r="A45" s="899"/>
      <c r="B45" s="904"/>
      <c r="C45" s="909"/>
      <c r="D45" s="910"/>
      <c r="E45" s="911"/>
      <c r="F45" s="912"/>
      <c r="G45" s="912"/>
      <c r="H45" s="915"/>
      <c r="I45" s="912"/>
      <c r="J45" s="914"/>
      <c r="K45" s="914">
        <f t="shared" si="1"/>
        <v>0</v>
      </c>
      <c r="L45" s="89"/>
    </row>
    <row r="46" spans="1:14" ht="15" hidden="1" x14ac:dyDescent="0.25">
      <c r="A46" s="899"/>
      <c r="B46" s="904"/>
      <c r="C46" s="909"/>
      <c r="D46" s="910"/>
      <c r="E46" s="911"/>
      <c r="F46" s="912"/>
      <c r="G46" s="912"/>
      <c r="H46" s="915"/>
      <c r="I46" s="912"/>
      <c r="J46" s="914"/>
      <c r="K46" s="914">
        <f t="shared" si="1"/>
        <v>0</v>
      </c>
      <c r="L46" s="89"/>
    </row>
    <row r="47" spans="1:14" ht="15" x14ac:dyDescent="0.25">
      <c r="A47" s="892"/>
      <c r="B47" s="900">
        <v>4</v>
      </c>
      <c r="C47" s="901" t="s">
        <v>122</v>
      </c>
      <c r="D47" s="902"/>
      <c r="E47" s="902"/>
      <c r="F47" s="903">
        <f>SUM(F48)</f>
        <v>22000</v>
      </c>
      <c r="G47" s="903">
        <f>SUM(G48)</f>
        <v>0</v>
      </c>
      <c r="H47" s="903">
        <f>SUM(H48)</f>
        <v>1940</v>
      </c>
      <c r="I47" s="903">
        <f>SUM(I48)</f>
        <v>0</v>
      </c>
      <c r="J47" s="903">
        <f t="shared" ref="J47:J56" si="2">SUM(F47:I47)</f>
        <v>23940</v>
      </c>
      <c r="K47" s="903">
        <f>SUM(K49+K50+K51+K52+K53+K54+K55+K56)</f>
        <v>14582.34</v>
      </c>
      <c r="L47" s="89"/>
    </row>
    <row r="48" spans="1:14" ht="15" x14ac:dyDescent="0.25">
      <c r="A48" s="899"/>
      <c r="B48" s="904"/>
      <c r="C48" s="905" t="s">
        <v>272</v>
      </c>
      <c r="D48" s="917"/>
      <c r="E48" s="907" t="s">
        <v>123</v>
      </c>
      <c r="F48" s="918">
        <f>SUM(F49:F56)</f>
        <v>22000</v>
      </c>
      <c r="G48" s="918">
        <f>SUM(G49:G56)</f>
        <v>0</v>
      </c>
      <c r="H48" s="908">
        <f>SUM(H49:H56)</f>
        <v>1940</v>
      </c>
      <c r="I48" s="918">
        <f>SUM(I49:I56)</f>
        <v>0</v>
      </c>
      <c r="J48" s="1169">
        <f t="shared" si="2"/>
        <v>23940</v>
      </c>
      <c r="K48" s="918">
        <f>K49+K50+K51+K52+K53+K54+K55+K56</f>
        <v>14582.34</v>
      </c>
      <c r="L48" s="89"/>
    </row>
    <row r="49" spans="1:12" ht="15" x14ac:dyDescent="0.25">
      <c r="A49" s="899"/>
      <c r="B49" s="904"/>
      <c r="C49" s="909"/>
      <c r="D49" s="910"/>
      <c r="E49" s="911" t="s">
        <v>241</v>
      </c>
      <c r="F49" s="912">
        <v>22000</v>
      </c>
      <c r="G49" s="912"/>
      <c r="H49" s="913"/>
      <c r="I49" s="912"/>
      <c r="J49" s="914">
        <f t="shared" si="2"/>
        <v>22000</v>
      </c>
      <c r="K49" s="912">
        <v>12996.42</v>
      </c>
      <c r="L49" s="454"/>
    </row>
    <row r="50" spans="1:12" ht="15" x14ac:dyDescent="0.25">
      <c r="A50" s="892"/>
      <c r="B50" s="904"/>
      <c r="C50" s="909"/>
      <c r="D50" s="910"/>
      <c r="E50" s="911"/>
      <c r="F50" s="914"/>
      <c r="G50" s="914"/>
      <c r="H50" s="915">
        <v>0</v>
      </c>
      <c r="I50" s="912"/>
      <c r="J50" s="914">
        <f t="shared" si="2"/>
        <v>0</v>
      </c>
      <c r="K50" s="912">
        <f t="shared" si="1"/>
        <v>0</v>
      </c>
      <c r="L50" s="89"/>
    </row>
    <row r="51" spans="1:12" ht="15" x14ac:dyDescent="0.25">
      <c r="A51" s="899"/>
      <c r="B51" s="904"/>
      <c r="C51" s="909"/>
      <c r="D51" s="910"/>
      <c r="E51" s="911" t="s">
        <v>466</v>
      </c>
      <c r="F51" s="914"/>
      <c r="G51" s="914"/>
      <c r="H51" s="915">
        <v>0</v>
      </c>
      <c r="I51" s="912"/>
      <c r="J51" s="914">
        <f t="shared" si="2"/>
        <v>0</v>
      </c>
      <c r="K51" s="912">
        <v>1077.5999999999999</v>
      </c>
      <c r="L51" s="89"/>
    </row>
    <row r="52" spans="1:12" ht="15" x14ac:dyDescent="0.25">
      <c r="A52" s="899"/>
      <c r="B52" s="904"/>
      <c r="C52" s="909"/>
      <c r="D52" s="910"/>
      <c r="E52" s="911" t="s">
        <v>263</v>
      </c>
      <c r="F52" s="912"/>
      <c r="G52" s="912"/>
      <c r="H52" s="915">
        <v>0</v>
      </c>
      <c r="I52" s="912"/>
      <c r="J52" s="914">
        <f t="shared" si="2"/>
        <v>0</v>
      </c>
      <c r="K52" s="912">
        <f t="shared" si="1"/>
        <v>0</v>
      </c>
      <c r="L52" s="89"/>
    </row>
    <row r="53" spans="1:12" ht="15" x14ac:dyDescent="0.25">
      <c r="A53" s="892"/>
      <c r="B53" s="904"/>
      <c r="C53" s="909"/>
      <c r="D53" s="910"/>
      <c r="E53" s="911" t="s">
        <v>274</v>
      </c>
      <c r="F53" s="912"/>
      <c r="G53" s="912"/>
      <c r="H53" s="915">
        <v>40</v>
      </c>
      <c r="I53" s="912"/>
      <c r="J53" s="914">
        <f t="shared" si="2"/>
        <v>40</v>
      </c>
      <c r="K53" s="912">
        <v>39.270000000000003</v>
      </c>
      <c r="L53" s="89"/>
    </row>
    <row r="54" spans="1:12" ht="15" x14ac:dyDescent="0.25">
      <c r="A54" s="919"/>
      <c r="B54" s="904"/>
      <c r="C54" s="909"/>
      <c r="D54" s="910"/>
      <c r="E54" s="911" t="s">
        <v>402</v>
      </c>
      <c r="F54" s="912"/>
      <c r="G54" s="912"/>
      <c r="H54" s="915">
        <v>300</v>
      </c>
      <c r="I54" s="912"/>
      <c r="J54" s="914">
        <f t="shared" si="2"/>
        <v>300</v>
      </c>
      <c r="K54" s="912">
        <v>230.4</v>
      </c>
      <c r="L54" s="89"/>
    </row>
    <row r="55" spans="1:12" ht="15" x14ac:dyDescent="0.25">
      <c r="A55" s="899"/>
      <c r="B55" s="904"/>
      <c r="C55" s="909"/>
      <c r="D55" s="910"/>
      <c r="E55" s="911" t="s">
        <v>270</v>
      </c>
      <c r="F55" s="912"/>
      <c r="G55" s="912"/>
      <c r="H55" s="915">
        <v>1500</v>
      </c>
      <c r="I55" s="912"/>
      <c r="J55" s="914">
        <f t="shared" si="2"/>
        <v>1500</v>
      </c>
      <c r="K55" s="912">
        <v>138.65</v>
      </c>
      <c r="L55" s="89"/>
    </row>
    <row r="56" spans="1:12" ht="15" x14ac:dyDescent="0.25">
      <c r="A56" s="899"/>
      <c r="B56" s="904"/>
      <c r="C56" s="909"/>
      <c r="D56" s="910"/>
      <c r="E56" s="911" t="s">
        <v>275</v>
      </c>
      <c r="F56" s="912"/>
      <c r="G56" s="912"/>
      <c r="H56" s="915">
        <v>100</v>
      </c>
      <c r="I56" s="912"/>
      <c r="J56" s="914">
        <f t="shared" si="2"/>
        <v>100</v>
      </c>
      <c r="K56" s="912">
        <f t="shared" si="1"/>
        <v>100</v>
      </c>
      <c r="L56" s="89"/>
    </row>
    <row r="57" spans="1:12" ht="15" x14ac:dyDescent="0.25">
      <c r="A57" s="892"/>
      <c r="B57" s="920">
        <v>5</v>
      </c>
      <c r="C57" s="920" t="s">
        <v>269</v>
      </c>
      <c r="D57" s="921"/>
      <c r="E57" s="922" t="s">
        <v>276</v>
      </c>
      <c r="F57" s="923">
        <f>SUM(F58:F59)</f>
        <v>0</v>
      </c>
      <c r="G57" s="923">
        <f>SUM(G58:G59)</f>
        <v>0</v>
      </c>
      <c r="H57" s="923">
        <f>SUM(H58:H59)</f>
        <v>2300</v>
      </c>
      <c r="I57" s="923">
        <f>SUM(I58:I59)</f>
        <v>0</v>
      </c>
      <c r="J57" s="923">
        <f>SUM(J58:J59)</f>
        <v>2300</v>
      </c>
      <c r="K57" s="923">
        <f>SUM(K58+K59)</f>
        <v>1046.06</v>
      </c>
      <c r="L57" s="89"/>
    </row>
    <row r="58" spans="1:12" ht="15" x14ac:dyDescent="0.25">
      <c r="A58" s="899"/>
      <c r="B58" s="904"/>
      <c r="C58" s="909"/>
      <c r="D58" s="910"/>
      <c r="E58" s="911" t="s">
        <v>277</v>
      </c>
      <c r="F58" s="912"/>
      <c r="G58" s="912"/>
      <c r="H58" s="915">
        <v>300</v>
      </c>
      <c r="I58" s="912"/>
      <c r="J58" s="914">
        <v>300</v>
      </c>
      <c r="K58" s="912">
        <v>0</v>
      </c>
      <c r="L58" s="89"/>
    </row>
    <row r="59" spans="1:12" ht="15" x14ac:dyDescent="0.25">
      <c r="A59" s="899"/>
      <c r="B59" s="904"/>
      <c r="C59" s="909"/>
      <c r="D59" s="910"/>
      <c r="E59" s="911" t="s">
        <v>278</v>
      </c>
      <c r="F59" s="912"/>
      <c r="G59" s="912"/>
      <c r="H59" s="915">
        <v>2000</v>
      </c>
      <c r="I59" s="912"/>
      <c r="J59" s="914">
        <v>2000</v>
      </c>
      <c r="K59" s="912">
        <v>1046.06</v>
      </c>
      <c r="L59" s="89"/>
    </row>
    <row r="60" spans="1:12" x14ac:dyDescent="0.2">
      <c r="A60" s="16"/>
      <c r="B60" s="16"/>
    </row>
  </sheetData>
  <mergeCells count="10">
    <mergeCell ref="A1:K1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portrait" r:id="rId1"/>
  <headerFooter alignWithMargins="0">
    <oddFooter>&amp;LNávrh Rozpočtu 2015&amp;CP7&amp;Rv11022015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85" zoomScaleNormal="85" workbookViewId="0">
      <selection activeCell="L35" sqref="L35"/>
    </sheetView>
  </sheetViews>
  <sheetFormatPr defaultRowHeight="12.75" x14ac:dyDescent="0.2"/>
  <cols>
    <col min="1" max="1" width="3.5703125" style="1" customWidth="1"/>
    <col min="2" max="2" width="3.42578125" style="88" customWidth="1"/>
    <col min="3" max="3" width="7.28515625" style="16" customWidth="1"/>
    <col min="4" max="4" width="2.28515625" style="16" customWidth="1"/>
    <col min="5" max="5" width="37.85546875" style="16" customWidth="1"/>
    <col min="6" max="6" width="16.28515625" style="16" customWidth="1"/>
    <col min="7" max="7" width="16.28515625" style="16" hidden="1" customWidth="1"/>
    <col min="8" max="8" width="16.28515625" style="16" customWidth="1"/>
    <col min="9" max="10" width="16.28515625" style="16" hidden="1" customWidth="1"/>
    <col min="11" max="11" width="16.28515625" style="16" customWidth="1"/>
    <col min="12" max="12" width="30" style="383" customWidth="1"/>
    <col min="13" max="15" width="9.140625" style="16"/>
    <col min="16" max="16" width="9.140625" style="16" customWidth="1"/>
    <col min="17" max="16384" width="9.140625" style="16"/>
  </cols>
  <sheetData>
    <row r="1" spans="1:13" ht="23.25" x14ac:dyDescent="0.2">
      <c r="A1" s="1454" t="s">
        <v>153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</row>
    <row r="2" spans="1:13" ht="9.75" customHeight="1" thickBot="1" x14ac:dyDescent="0.25"/>
    <row r="3" spans="1:13" ht="29.25" customHeight="1" thickBot="1" x14ac:dyDescent="0.3">
      <c r="A3" s="1412" t="s">
        <v>379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62" t="s">
        <v>457</v>
      </c>
    </row>
    <row r="4" spans="1:13" ht="18.75" customHeight="1" x14ac:dyDescent="0.2">
      <c r="A4" s="90"/>
      <c r="B4" s="1426" t="s">
        <v>133</v>
      </c>
      <c r="C4" s="1427"/>
      <c r="D4" s="1427"/>
      <c r="E4" s="1427"/>
      <c r="F4" s="1427"/>
      <c r="G4" s="1427"/>
      <c r="H4" s="1427"/>
      <c r="I4" s="1427"/>
      <c r="J4" s="1427"/>
      <c r="K4" s="1427"/>
      <c r="L4" s="1463"/>
    </row>
    <row r="5" spans="1:13" ht="12.75" customHeight="1" thickBot="1" x14ac:dyDescent="0.25">
      <c r="A5" s="91"/>
      <c r="B5" s="418" t="s">
        <v>95</v>
      </c>
      <c r="C5" s="419" t="s">
        <v>17</v>
      </c>
      <c r="D5" s="1458" t="s">
        <v>18</v>
      </c>
      <c r="E5" s="1459"/>
      <c r="F5" s="1459"/>
      <c r="G5" s="1459"/>
      <c r="H5" s="1459"/>
      <c r="I5" s="1459"/>
      <c r="J5" s="1459"/>
      <c r="K5" s="1459"/>
      <c r="L5" s="1463"/>
    </row>
    <row r="6" spans="1:13" ht="15" x14ac:dyDescent="0.2">
      <c r="A6" s="90"/>
      <c r="B6" s="455" t="s">
        <v>96</v>
      </c>
      <c r="C6" s="456" t="s">
        <v>94</v>
      </c>
      <c r="D6" s="144"/>
      <c r="E6" s="457" t="s">
        <v>11</v>
      </c>
      <c r="F6" s="1455">
        <v>610</v>
      </c>
      <c r="G6" s="1456">
        <v>620</v>
      </c>
      <c r="H6" s="1456">
        <v>630</v>
      </c>
      <c r="I6" s="1456">
        <v>640</v>
      </c>
      <c r="J6" s="1457">
        <v>650</v>
      </c>
      <c r="K6" s="1460" t="s">
        <v>9</v>
      </c>
      <c r="L6" s="1463"/>
    </row>
    <row r="7" spans="1:13" ht="15.75" thickBot="1" x14ac:dyDescent="0.25">
      <c r="A7" s="118"/>
      <c r="B7" s="424"/>
      <c r="C7" s="425"/>
      <c r="D7" s="196"/>
      <c r="E7" s="197"/>
      <c r="F7" s="1357"/>
      <c r="G7" s="1359"/>
      <c r="H7" s="1359"/>
      <c r="I7" s="1359"/>
      <c r="J7" s="1353"/>
      <c r="K7" s="1461"/>
      <c r="L7" s="1463"/>
    </row>
    <row r="8" spans="1:13" ht="17.25" thickTop="1" thickBot="1" x14ac:dyDescent="0.25">
      <c r="A8" s="94"/>
      <c r="B8" s="458" t="s">
        <v>280</v>
      </c>
      <c r="C8" s="459"/>
      <c r="D8" s="460"/>
      <c r="E8" s="461"/>
      <c r="F8" s="754">
        <f>+F9+F17+F21</f>
        <v>3200</v>
      </c>
      <c r="G8" s="755">
        <f>SUM(G9+G17)</f>
        <v>0</v>
      </c>
      <c r="H8" s="755">
        <f>+H9+H17+H21</f>
        <v>14800</v>
      </c>
      <c r="I8" s="755">
        <f>SUM(I9+I17)</f>
        <v>0</v>
      </c>
      <c r="J8" s="755">
        <f>SUM(J9+J17)</f>
        <v>0</v>
      </c>
      <c r="K8" s="1239">
        <f>+K9+K17+K21</f>
        <v>18300</v>
      </c>
      <c r="L8" s="1248">
        <f>SUM(L9+L17+L21)</f>
        <v>10396.27</v>
      </c>
      <c r="M8" s="18"/>
    </row>
    <row r="9" spans="1:13" s="131" customFormat="1" ht="16.5" thickTop="1" x14ac:dyDescent="0.25">
      <c r="A9" s="636"/>
      <c r="B9" s="635"/>
      <c r="C9" s="462" t="s">
        <v>279</v>
      </c>
      <c r="D9" s="462"/>
      <c r="E9" s="463" t="s">
        <v>118</v>
      </c>
      <c r="F9" s="756">
        <v>700</v>
      </c>
      <c r="G9" s="757">
        <f>SUM(G10:G13)</f>
        <v>0</v>
      </c>
      <c r="H9" s="757">
        <f>SUM(H10:H16)</f>
        <v>6700</v>
      </c>
      <c r="I9" s="757">
        <f>SUM(I10:I13)</f>
        <v>0</v>
      </c>
      <c r="J9" s="757">
        <f>SUM(J10:J13)</f>
        <v>0</v>
      </c>
      <c r="K9" s="1240">
        <f>SUM(K10:K16)</f>
        <v>7700</v>
      </c>
      <c r="L9" s="764">
        <f>SUM(L10:L16)</f>
        <v>5071.8700000000008</v>
      </c>
    </row>
    <row r="10" spans="1:13" ht="15" x14ac:dyDescent="0.2">
      <c r="A10" s="96"/>
      <c r="B10" s="145"/>
      <c r="C10" s="447"/>
      <c r="D10" s="202"/>
      <c r="E10" s="98" t="s">
        <v>241</v>
      </c>
      <c r="F10" s="758">
        <v>1000</v>
      </c>
      <c r="G10" s="759"/>
      <c r="H10" s="760">
        <v>0</v>
      </c>
      <c r="I10" s="759"/>
      <c r="J10" s="759"/>
      <c r="K10" s="1241">
        <f t="shared" ref="K10:K19" si="0">SUM(F10:J10)</f>
        <v>1000</v>
      </c>
      <c r="L10" s="760">
        <v>480</v>
      </c>
      <c r="M10" s="131"/>
    </row>
    <row r="11" spans="1:13" ht="15" x14ac:dyDescent="0.2">
      <c r="A11" s="135"/>
      <c r="B11" s="145"/>
      <c r="C11" s="464"/>
      <c r="D11" s="201"/>
      <c r="E11" s="465" t="s">
        <v>429</v>
      </c>
      <c r="F11" s="758"/>
      <c r="G11" s="759"/>
      <c r="H11" s="760">
        <v>4000</v>
      </c>
      <c r="I11" s="759"/>
      <c r="J11" s="759"/>
      <c r="K11" s="1241">
        <f t="shared" si="0"/>
        <v>4000</v>
      </c>
      <c r="L11" s="760">
        <v>3149.88</v>
      </c>
      <c r="M11" s="131"/>
    </row>
    <row r="12" spans="1:13" ht="15" x14ac:dyDescent="0.2">
      <c r="A12" s="96"/>
      <c r="B12" s="145"/>
      <c r="C12" s="464"/>
      <c r="D12" s="201"/>
      <c r="E12" s="466" t="s">
        <v>281</v>
      </c>
      <c r="F12" s="758"/>
      <c r="G12" s="759"/>
      <c r="H12" s="760">
        <v>1400</v>
      </c>
      <c r="I12" s="759"/>
      <c r="J12" s="759"/>
      <c r="K12" s="1241">
        <f t="shared" si="0"/>
        <v>1400</v>
      </c>
      <c r="L12" s="1249">
        <v>920.22</v>
      </c>
    </row>
    <row r="13" spans="1:13" ht="15" x14ac:dyDescent="0.2">
      <c r="A13" s="96"/>
      <c r="B13" s="145"/>
      <c r="C13" s="464"/>
      <c r="D13" s="201"/>
      <c r="E13" s="466" t="s">
        <v>282</v>
      </c>
      <c r="F13" s="758"/>
      <c r="G13" s="759"/>
      <c r="H13" s="760">
        <v>600</v>
      </c>
      <c r="I13" s="759"/>
      <c r="J13" s="759"/>
      <c r="K13" s="1241">
        <f t="shared" si="0"/>
        <v>600</v>
      </c>
      <c r="L13" s="1249">
        <v>0</v>
      </c>
    </row>
    <row r="14" spans="1:13" ht="15" x14ac:dyDescent="0.2">
      <c r="A14" s="135"/>
      <c r="B14" s="145"/>
      <c r="C14" s="464"/>
      <c r="D14" s="201"/>
      <c r="E14" s="466"/>
      <c r="F14" s="758"/>
      <c r="G14" s="759"/>
      <c r="H14" s="760"/>
      <c r="I14" s="759"/>
      <c r="J14" s="759"/>
      <c r="K14" s="1241"/>
      <c r="L14" s="1249"/>
    </row>
    <row r="15" spans="1:13" ht="15" x14ac:dyDescent="0.2">
      <c r="A15" s="96"/>
      <c r="B15" s="145"/>
      <c r="C15" s="464"/>
      <c r="D15" s="201"/>
      <c r="E15" s="466" t="s">
        <v>267</v>
      </c>
      <c r="F15" s="758"/>
      <c r="G15" s="759"/>
      <c r="H15" s="760">
        <v>500</v>
      </c>
      <c r="I15" s="759"/>
      <c r="J15" s="759"/>
      <c r="K15" s="1241">
        <v>500</v>
      </c>
      <c r="L15" s="1249">
        <v>223.77</v>
      </c>
    </row>
    <row r="16" spans="1:13" ht="15" x14ac:dyDescent="0.2">
      <c r="A16" s="96"/>
      <c r="B16" s="145"/>
      <c r="C16" s="447"/>
      <c r="D16" s="202"/>
      <c r="E16" s="411" t="s">
        <v>275</v>
      </c>
      <c r="F16" s="758"/>
      <c r="G16" s="759"/>
      <c r="H16" s="760">
        <v>200</v>
      </c>
      <c r="I16" s="759"/>
      <c r="J16" s="759"/>
      <c r="K16" s="1241">
        <v>200</v>
      </c>
      <c r="L16" s="1249">
        <v>298</v>
      </c>
    </row>
    <row r="17" spans="1:16" ht="15" x14ac:dyDescent="0.2">
      <c r="A17" s="135"/>
      <c r="B17" s="398"/>
      <c r="C17" s="399" t="s">
        <v>0</v>
      </c>
      <c r="D17" s="400"/>
      <c r="E17" s="401"/>
      <c r="F17" s="761">
        <f>SUM(F18)</f>
        <v>700</v>
      </c>
      <c r="G17" s="762">
        <f>SUM(G18)</f>
        <v>0</v>
      </c>
      <c r="H17" s="762">
        <f>SUM(H18)</f>
        <v>500</v>
      </c>
      <c r="I17" s="762">
        <f>SUM(I18)</f>
        <v>0</v>
      </c>
      <c r="J17" s="762">
        <f>SUM(J18)</f>
        <v>0</v>
      </c>
      <c r="K17" s="1242">
        <f t="shared" si="0"/>
        <v>1200</v>
      </c>
      <c r="L17" s="762">
        <f>L18</f>
        <v>541.87</v>
      </c>
      <c r="P17" s="726"/>
    </row>
    <row r="18" spans="1:16" ht="15.75" x14ac:dyDescent="0.25">
      <c r="A18" s="636"/>
      <c r="B18" s="635"/>
      <c r="C18" s="403" t="s">
        <v>242</v>
      </c>
      <c r="D18" s="467" t="s">
        <v>127</v>
      </c>
      <c r="E18" s="446"/>
      <c r="F18" s="763">
        <f>SUM(F19:F20)</f>
        <v>700</v>
      </c>
      <c r="G18" s="764">
        <f>SUM(G19:G20)</f>
        <v>0</v>
      </c>
      <c r="H18" s="764">
        <f>SUM(H19:H20)</f>
        <v>500</v>
      </c>
      <c r="I18" s="764">
        <f>SUM(I19:I20)</f>
        <v>0</v>
      </c>
      <c r="J18" s="764">
        <f>SUM(J19:J20)</f>
        <v>0</v>
      </c>
      <c r="K18" s="1243">
        <f t="shared" si="0"/>
        <v>1200</v>
      </c>
      <c r="L18" s="764">
        <f>L19+L20</f>
        <v>541.87</v>
      </c>
    </row>
    <row r="19" spans="1:16" ht="15" x14ac:dyDescent="0.2">
      <c r="A19" s="96"/>
      <c r="B19" s="145"/>
      <c r="C19" s="406"/>
      <c r="D19" s="202"/>
      <c r="E19" s="468" t="s">
        <v>241</v>
      </c>
      <c r="F19" s="758">
        <v>700</v>
      </c>
      <c r="G19" s="759"/>
      <c r="H19" s="760">
        <v>0</v>
      </c>
      <c r="I19" s="759"/>
      <c r="J19" s="759"/>
      <c r="K19" s="1241">
        <f t="shared" si="0"/>
        <v>700</v>
      </c>
      <c r="L19" s="1249">
        <v>320</v>
      </c>
    </row>
    <row r="20" spans="1:16" ht="15" x14ac:dyDescent="0.2">
      <c r="A20" s="135"/>
      <c r="B20" s="469"/>
      <c r="C20" s="470"/>
      <c r="D20" s="471"/>
      <c r="E20" s="472" t="s">
        <v>283</v>
      </c>
      <c r="F20" s="765"/>
      <c r="G20" s="766"/>
      <c r="H20" s="767">
        <v>500</v>
      </c>
      <c r="I20" s="766"/>
      <c r="J20" s="766"/>
      <c r="K20" s="1244">
        <f>SUM(F20:H20)</f>
        <v>500</v>
      </c>
      <c r="L20" s="1250">
        <v>221.87</v>
      </c>
    </row>
    <row r="21" spans="1:16" s="383" customFormat="1" ht="15.75" x14ac:dyDescent="0.25">
      <c r="A21" s="96"/>
      <c r="B21" s="473"/>
      <c r="C21" s="474">
        <v>8201</v>
      </c>
      <c r="D21" s="475"/>
      <c r="E21" s="476" t="s">
        <v>284</v>
      </c>
      <c r="F21" s="768">
        <f t="shared" ref="F21:K21" si="1">SUM(F22+F23+F24+F26+F27+F28)</f>
        <v>1800</v>
      </c>
      <c r="G21" s="769">
        <f t="shared" si="1"/>
        <v>0</v>
      </c>
      <c r="H21" s="769">
        <f t="shared" si="1"/>
        <v>7600</v>
      </c>
      <c r="I21" s="769">
        <f t="shared" si="1"/>
        <v>0</v>
      </c>
      <c r="J21" s="769">
        <f t="shared" si="1"/>
        <v>0</v>
      </c>
      <c r="K21" s="1245">
        <f t="shared" si="1"/>
        <v>9400</v>
      </c>
      <c r="L21" s="769">
        <f>SUM(L22+L23+L24+L25+L26+L27+L28)</f>
        <v>4782.53</v>
      </c>
    </row>
    <row r="22" spans="1:16" ht="15" x14ac:dyDescent="0.2">
      <c r="A22" s="96"/>
      <c r="B22" s="469"/>
      <c r="C22" s="470"/>
      <c r="D22" s="471"/>
      <c r="E22" s="1142" t="s">
        <v>285</v>
      </c>
      <c r="F22" s="1143"/>
      <c r="G22" s="1144"/>
      <c r="H22" s="1145">
        <v>1000</v>
      </c>
      <c r="I22" s="1144"/>
      <c r="J22" s="1144"/>
      <c r="K22" s="1246">
        <v>1000</v>
      </c>
      <c r="L22" s="1251">
        <v>863.45</v>
      </c>
    </row>
    <row r="23" spans="1:16" ht="15" x14ac:dyDescent="0.2">
      <c r="A23" s="135"/>
      <c r="B23" s="469"/>
      <c r="C23" s="470"/>
      <c r="D23" s="471"/>
      <c r="E23" s="472" t="s">
        <v>286</v>
      </c>
      <c r="F23" s="765"/>
      <c r="G23" s="766"/>
      <c r="H23" s="767">
        <v>1000</v>
      </c>
      <c r="I23" s="766"/>
      <c r="J23" s="766"/>
      <c r="K23" s="1246">
        <v>1000</v>
      </c>
      <c r="L23" s="1250">
        <v>1844.8</v>
      </c>
    </row>
    <row r="24" spans="1:16" ht="15" x14ac:dyDescent="0.2">
      <c r="A24" s="96"/>
      <c r="B24" s="469"/>
      <c r="C24" s="477"/>
      <c r="D24" s="471"/>
      <c r="E24" s="472" t="s">
        <v>287</v>
      </c>
      <c r="F24" s="765"/>
      <c r="G24" s="766"/>
      <c r="H24" s="767">
        <v>3000</v>
      </c>
      <c r="I24" s="766"/>
      <c r="J24" s="766"/>
      <c r="K24" s="1246">
        <v>3000</v>
      </c>
      <c r="L24" s="1250">
        <v>102</v>
      </c>
    </row>
    <row r="25" spans="1:16" ht="15" x14ac:dyDescent="0.2">
      <c r="A25" s="96"/>
      <c r="B25" s="469"/>
      <c r="C25" s="477"/>
      <c r="D25" s="471"/>
      <c r="E25" s="472" t="s">
        <v>421</v>
      </c>
      <c r="F25" s="765"/>
      <c r="G25" s="766"/>
      <c r="H25" s="767">
        <v>600</v>
      </c>
      <c r="I25" s="766"/>
      <c r="J25" s="766"/>
      <c r="K25" s="1246">
        <v>600</v>
      </c>
      <c r="L25" s="1250">
        <v>600</v>
      </c>
    </row>
    <row r="26" spans="1:16" ht="15" x14ac:dyDescent="0.2">
      <c r="A26" s="96"/>
      <c r="B26" s="469"/>
      <c r="C26" s="477"/>
      <c r="D26" s="471"/>
      <c r="E26" s="472" t="s">
        <v>288</v>
      </c>
      <c r="F26" s="765"/>
      <c r="G26" s="766"/>
      <c r="H26" s="767">
        <v>600</v>
      </c>
      <c r="I26" s="766"/>
      <c r="J26" s="766"/>
      <c r="K26" s="1246">
        <v>600</v>
      </c>
      <c r="L26" s="1250">
        <v>0</v>
      </c>
    </row>
    <row r="27" spans="1:16" ht="15" x14ac:dyDescent="0.2">
      <c r="A27" s="135"/>
      <c r="B27" s="469"/>
      <c r="C27" s="477"/>
      <c r="D27" s="471"/>
      <c r="E27" s="472" t="s">
        <v>289</v>
      </c>
      <c r="F27" s="765"/>
      <c r="G27" s="766"/>
      <c r="H27" s="767">
        <v>2000</v>
      </c>
      <c r="I27" s="766"/>
      <c r="J27" s="766"/>
      <c r="K27" s="1246">
        <v>2000</v>
      </c>
      <c r="L27" s="1250">
        <v>325.77999999999997</v>
      </c>
    </row>
    <row r="28" spans="1:16" ht="15.75" thickBot="1" x14ac:dyDescent="0.25">
      <c r="A28" s="136"/>
      <c r="B28" s="478"/>
      <c r="C28" s="479"/>
      <c r="D28" s="480"/>
      <c r="E28" s="481" t="s">
        <v>290</v>
      </c>
      <c r="F28" s="770">
        <v>1800</v>
      </c>
      <c r="G28" s="771"/>
      <c r="H28" s="772">
        <v>0</v>
      </c>
      <c r="I28" s="771"/>
      <c r="J28" s="771"/>
      <c r="K28" s="1247">
        <v>1800</v>
      </c>
      <c r="L28" s="1250">
        <v>1046.5</v>
      </c>
    </row>
    <row r="29" spans="1:16" ht="24" customHeight="1" x14ac:dyDescent="0.2">
      <c r="A29" s="16"/>
      <c r="B29" s="16"/>
      <c r="L29" s="16"/>
    </row>
  </sheetData>
  <mergeCells count="11">
    <mergeCell ref="A1:L1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5" zoomScaleNormal="85" workbookViewId="0">
      <selection activeCell="K14" sqref="K14"/>
    </sheetView>
  </sheetViews>
  <sheetFormatPr defaultRowHeight="12.75" x14ac:dyDescent="0.2"/>
  <cols>
    <col min="1" max="1" width="3.85546875" style="1" customWidth="1"/>
    <col min="2" max="2" width="7.42578125" style="88" customWidth="1"/>
    <col min="3" max="3" width="7.28515625" style="16" customWidth="1"/>
    <col min="4" max="4" width="2.28515625" style="16" customWidth="1"/>
    <col min="5" max="5" width="28.85546875" style="16" customWidth="1"/>
    <col min="6" max="7" width="11.42578125" style="16" hidden="1" customWidth="1"/>
    <col min="8" max="8" width="11.42578125" style="16" customWidth="1"/>
    <col min="9" max="9" width="11.42578125" style="16" hidden="1" customWidth="1"/>
    <col min="10" max="10" width="14.5703125" style="16" customWidth="1"/>
    <col min="11" max="11" width="25.42578125" style="16" customWidth="1"/>
    <col min="12" max="16384" width="9.140625" style="16"/>
  </cols>
  <sheetData>
    <row r="1" spans="1:12" ht="23.25" x14ac:dyDescent="0.35">
      <c r="A1" s="1345" t="s">
        <v>244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9"/>
    </row>
    <row r="2" spans="1:12" ht="9.75" customHeight="1" thickBot="1" x14ac:dyDescent="0.25">
      <c r="A2" s="100"/>
      <c r="B2" s="100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 thickBot="1" x14ac:dyDescent="0.3">
      <c r="A3" s="1474" t="s">
        <v>379</v>
      </c>
      <c r="B3" s="1475"/>
      <c r="C3" s="1475"/>
      <c r="D3" s="1475"/>
      <c r="E3" s="1475"/>
      <c r="F3" s="1475"/>
      <c r="G3" s="1475"/>
      <c r="H3" s="1475"/>
      <c r="I3" s="1475"/>
      <c r="J3" s="1475"/>
      <c r="K3" s="1409" t="s">
        <v>457</v>
      </c>
      <c r="L3" s="19"/>
    </row>
    <row r="4" spans="1:12" ht="18.75" customHeight="1" x14ac:dyDescent="0.25">
      <c r="A4" s="90"/>
      <c r="B4" s="416"/>
      <c r="C4" s="482"/>
      <c r="D4" s="483"/>
      <c r="E4" s="484"/>
      <c r="F4" s="1476" t="s">
        <v>133</v>
      </c>
      <c r="G4" s="1476"/>
      <c r="H4" s="1476"/>
      <c r="I4" s="1476"/>
      <c r="J4" s="1477"/>
      <c r="K4" s="1410"/>
      <c r="L4" s="19"/>
    </row>
    <row r="5" spans="1:12" ht="15" x14ac:dyDescent="0.2">
      <c r="A5" s="91"/>
      <c r="B5" s="1467" t="s">
        <v>95</v>
      </c>
      <c r="C5" s="485" t="s">
        <v>17</v>
      </c>
      <c r="D5" s="485"/>
      <c r="E5" s="486"/>
      <c r="F5" s="1164" t="s">
        <v>18</v>
      </c>
      <c r="G5" s="1164"/>
      <c r="H5" s="1164"/>
      <c r="I5" s="1164"/>
      <c r="J5" s="487"/>
      <c r="K5" s="1410"/>
      <c r="L5" s="19"/>
    </row>
    <row r="6" spans="1:12" ht="15" x14ac:dyDescent="0.2">
      <c r="A6" s="92"/>
      <c r="B6" s="1473"/>
      <c r="C6" s="1469" t="s">
        <v>94</v>
      </c>
      <c r="D6" s="1470"/>
      <c r="E6" s="1467" t="s">
        <v>11</v>
      </c>
      <c r="F6" s="1480">
        <v>610</v>
      </c>
      <c r="G6" s="1480">
        <v>620</v>
      </c>
      <c r="H6" s="1480">
        <v>630</v>
      </c>
      <c r="I6" s="1480">
        <v>640</v>
      </c>
      <c r="J6" s="1478" t="s">
        <v>9</v>
      </c>
      <c r="K6" s="1410"/>
      <c r="L6" s="19"/>
    </row>
    <row r="7" spans="1:12" ht="12" customHeight="1" thickBot="1" x14ac:dyDescent="0.25">
      <c r="A7" s="93"/>
      <c r="B7" s="1468"/>
      <c r="C7" s="1471"/>
      <c r="D7" s="1472"/>
      <c r="E7" s="1468"/>
      <c r="F7" s="1481"/>
      <c r="G7" s="1481"/>
      <c r="H7" s="1481"/>
      <c r="I7" s="1481"/>
      <c r="J7" s="1479"/>
      <c r="K7" s="1410"/>
      <c r="L7" s="19"/>
    </row>
    <row r="8" spans="1:12" ht="16.5" thickTop="1" x14ac:dyDescent="0.25">
      <c r="A8" s="94"/>
      <c r="B8" s="1464" t="s">
        <v>244</v>
      </c>
      <c r="C8" s="1465"/>
      <c r="D8" s="1465"/>
      <c r="E8" s="1466"/>
      <c r="F8" s="488">
        <f>SUM(F10:F12)</f>
        <v>0</v>
      </c>
      <c r="G8" s="488">
        <f>SUM(G10:G12)</f>
        <v>0</v>
      </c>
      <c r="H8" s="773">
        <f>SUM(H10:H14)</f>
        <v>6900</v>
      </c>
      <c r="I8" s="773">
        <f>SUM(I10:I12)</f>
        <v>0</v>
      </c>
      <c r="J8" s="773">
        <f>SUM(J10:J14)</f>
        <v>6900</v>
      </c>
      <c r="K8" s="773">
        <f>SUM(K10:K14)</f>
        <v>4312.9799999999996</v>
      </c>
      <c r="L8" s="19"/>
    </row>
    <row r="9" spans="1:12" ht="15.75" x14ac:dyDescent="0.25">
      <c r="A9" s="637"/>
      <c r="B9" s="638">
        <v>1</v>
      </c>
      <c r="C9" s="490" t="s">
        <v>245</v>
      </c>
      <c r="D9" s="467" t="s">
        <v>7</v>
      </c>
      <c r="E9" s="198"/>
      <c r="F9" s="491">
        <f>SUM(+F10+F11+F12)</f>
        <v>0</v>
      </c>
      <c r="G9" s="491">
        <f>SUM(+G10+G11+G12)</f>
        <v>0</v>
      </c>
      <c r="H9" s="774">
        <f>SUM(H10+H11+H13+H14+H17)</f>
        <v>6900</v>
      </c>
      <c r="I9" s="774">
        <f>SUM(+I10+I11+I12)</f>
        <v>0</v>
      </c>
      <c r="J9" s="774">
        <f>SUM(J10+J11+J13+J14+J17)</f>
        <v>6900</v>
      </c>
      <c r="K9" s="774">
        <f>SUM(K10+K11+K13+K14+K17)</f>
        <v>4312.9799999999996</v>
      </c>
      <c r="L9" s="19"/>
    </row>
    <row r="10" spans="1:12" ht="15.75" x14ac:dyDescent="0.25">
      <c r="A10" s="94"/>
      <c r="B10" s="489"/>
      <c r="C10" s="406"/>
      <c r="D10" s="202"/>
      <c r="E10" s="410" t="s">
        <v>246</v>
      </c>
      <c r="F10" s="492"/>
      <c r="G10" s="492"/>
      <c r="H10" s="775">
        <v>1600</v>
      </c>
      <c r="I10" s="776"/>
      <c r="J10" s="777">
        <v>1600</v>
      </c>
      <c r="K10" s="778">
        <v>836</v>
      </c>
    </row>
    <row r="11" spans="1:12" ht="15.75" x14ac:dyDescent="0.25">
      <c r="A11" s="94"/>
      <c r="B11" s="489"/>
      <c r="C11" s="406"/>
      <c r="D11" s="202"/>
      <c r="E11" s="410" t="s">
        <v>292</v>
      </c>
      <c r="F11" s="492"/>
      <c r="G11" s="492"/>
      <c r="H11" s="775">
        <v>1300</v>
      </c>
      <c r="I11" s="776"/>
      <c r="J11" s="777">
        <v>1300</v>
      </c>
      <c r="K11" s="778">
        <v>1148</v>
      </c>
    </row>
    <row r="12" spans="1:12" ht="15.75" x14ac:dyDescent="0.25">
      <c r="A12" s="748"/>
      <c r="B12" s="1163"/>
      <c r="C12" s="749"/>
      <c r="D12" s="750"/>
      <c r="E12" s="751" t="s">
        <v>430</v>
      </c>
      <c r="F12" s="752"/>
      <c r="G12" s="752"/>
      <c r="H12" s="779">
        <v>0</v>
      </c>
      <c r="I12" s="780"/>
      <c r="J12" s="781">
        <v>0</v>
      </c>
      <c r="K12" s="782">
        <v>0</v>
      </c>
    </row>
    <row r="13" spans="1:12" ht="15.75" x14ac:dyDescent="0.25">
      <c r="A13" s="95"/>
      <c r="B13" s="1165"/>
      <c r="C13" s="406"/>
      <c r="D13" s="202"/>
      <c r="E13" s="410" t="s">
        <v>403</v>
      </c>
      <c r="F13" s="492"/>
      <c r="G13" s="492"/>
      <c r="H13" s="775">
        <v>0</v>
      </c>
      <c r="I13" s="776"/>
      <c r="J13" s="783">
        <v>0</v>
      </c>
      <c r="K13" s="784">
        <v>11.98</v>
      </c>
    </row>
    <row r="14" spans="1:12" ht="16.5" thickBot="1" x14ac:dyDescent="0.3">
      <c r="A14" s="290"/>
      <c r="B14" s="1208"/>
      <c r="C14" s="1209"/>
      <c r="D14" s="1209"/>
      <c r="E14" s="1210" t="s">
        <v>404</v>
      </c>
      <c r="F14" s="1209"/>
      <c r="G14" s="1209"/>
      <c r="H14" s="1211">
        <v>4000</v>
      </c>
      <c r="I14" s="1211"/>
      <c r="J14" s="1212">
        <v>4000</v>
      </c>
      <c r="K14" s="1211">
        <v>2317</v>
      </c>
    </row>
  </sheetData>
  <mergeCells count="13">
    <mergeCell ref="B8:E8"/>
    <mergeCell ref="E6:E7"/>
    <mergeCell ref="C6:D7"/>
    <mergeCell ref="B5:B7"/>
    <mergeCell ref="A1:K1"/>
    <mergeCell ref="K3:K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landscape" r:id="rId1"/>
  <headerFooter alignWithMargins="0">
    <oddFooter>&amp;LNávrh Rozpočtu&amp;CP9&amp;Rv11022015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zoomScale="85" zoomScaleNormal="85" workbookViewId="0">
      <selection activeCell="G41" sqref="G41"/>
    </sheetView>
  </sheetViews>
  <sheetFormatPr defaultRowHeight="12.75" x14ac:dyDescent="0.2"/>
  <cols>
    <col min="1" max="1" width="3.85546875" style="1" customWidth="1"/>
    <col min="2" max="2" width="3.42578125" style="88" customWidth="1"/>
    <col min="3" max="3" width="7.28515625" style="16" customWidth="1"/>
    <col min="4" max="4" width="2.28515625" style="16" customWidth="1"/>
    <col min="5" max="5" width="44.5703125" style="16" customWidth="1"/>
    <col min="6" max="7" width="13" style="16" bestFit="1" customWidth="1"/>
    <col min="8" max="8" width="9.28515625" style="16" bestFit="1" customWidth="1"/>
    <col min="9" max="9" width="13" style="16" bestFit="1" customWidth="1"/>
    <col min="10" max="10" width="22.5703125" style="16" customWidth="1"/>
    <col min="11" max="11" width="9.140625" style="16"/>
    <col min="12" max="12" width="11" style="16" bestFit="1" customWidth="1"/>
    <col min="13" max="16384" width="9.140625" style="16"/>
  </cols>
  <sheetData>
    <row r="1" spans="1:10" ht="23.25" x14ac:dyDescent="0.35">
      <c r="A1" s="1406" t="s">
        <v>293</v>
      </c>
      <c r="B1" s="1406"/>
      <c r="C1" s="1406"/>
      <c r="D1" s="1406"/>
      <c r="E1" s="1406"/>
      <c r="F1" s="1406"/>
      <c r="G1" s="1406"/>
      <c r="H1" s="1406"/>
      <c r="I1" s="1406"/>
      <c r="J1" s="1406"/>
    </row>
    <row r="2" spans="1:10" ht="9.75" customHeight="1" thickBot="1" x14ac:dyDescent="0.25">
      <c r="A2" s="88"/>
    </row>
    <row r="3" spans="1:10" ht="13.5" customHeight="1" x14ac:dyDescent="0.25">
      <c r="A3" s="1412" t="s">
        <v>379</v>
      </c>
      <c r="B3" s="1413"/>
      <c r="C3" s="1413"/>
      <c r="D3" s="1413"/>
      <c r="E3" s="1413"/>
      <c r="F3" s="1413"/>
      <c r="G3" s="1413"/>
      <c r="H3" s="1413"/>
      <c r="I3" s="1413"/>
      <c r="J3" s="1462" t="s">
        <v>461</v>
      </c>
    </row>
    <row r="4" spans="1:10" ht="18.75" customHeight="1" x14ac:dyDescent="0.2">
      <c r="A4" s="92"/>
      <c r="B4" s="1484" t="s">
        <v>133</v>
      </c>
      <c r="C4" s="1485"/>
      <c r="D4" s="1485"/>
      <c r="E4" s="1485"/>
      <c r="F4" s="1485"/>
      <c r="G4" s="1485"/>
      <c r="H4" s="1485"/>
      <c r="I4" s="1485"/>
      <c r="J4" s="1486"/>
    </row>
    <row r="5" spans="1:10" ht="15.75" thickBot="1" x14ac:dyDescent="0.25">
      <c r="A5" s="91"/>
      <c r="B5" s="727" t="s">
        <v>95</v>
      </c>
      <c r="C5" s="728" t="s">
        <v>17</v>
      </c>
      <c r="D5" s="1429" t="s">
        <v>18</v>
      </c>
      <c r="E5" s="1430"/>
      <c r="F5" s="1459"/>
      <c r="G5" s="1459"/>
      <c r="H5" s="1459"/>
      <c r="I5" s="1459"/>
      <c r="J5" s="1486"/>
    </row>
    <row r="6" spans="1:10" ht="15" x14ac:dyDescent="0.2">
      <c r="A6" s="92"/>
      <c r="B6" s="729" t="s">
        <v>96</v>
      </c>
      <c r="C6" s="423" t="s">
        <v>94</v>
      </c>
      <c r="D6" s="193"/>
      <c r="E6" s="574" t="s">
        <v>11</v>
      </c>
      <c r="F6" s="1487">
        <v>610</v>
      </c>
      <c r="G6" s="1456">
        <v>630</v>
      </c>
      <c r="H6" s="1457">
        <v>640</v>
      </c>
      <c r="I6" s="1460" t="s">
        <v>9</v>
      </c>
      <c r="J6" s="1486"/>
    </row>
    <row r="7" spans="1:10" ht="15" x14ac:dyDescent="0.2">
      <c r="A7" s="92"/>
      <c r="B7" s="729"/>
      <c r="C7" s="423"/>
      <c r="D7" s="193"/>
      <c r="E7" s="574"/>
      <c r="F7" s="1425"/>
      <c r="G7" s="1358"/>
      <c r="H7" s="1488"/>
      <c r="I7" s="1483"/>
      <c r="J7" s="1486"/>
    </row>
    <row r="8" spans="1:10" ht="15.75" x14ac:dyDescent="0.25">
      <c r="A8" s="95"/>
      <c r="B8" s="398">
        <v>1</v>
      </c>
      <c r="C8" s="502" t="s">
        <v>100</v>
      </c>
      <c r="D8" s="503"/>
      <c r="E8" s="504"/>
      <c r="F8" s="796">
        <f ca="1">SUM(F8+F12+F16+F23)</f>
        <v>0</v>
      </c>
      <c r="G8" s="797">
        <f>SUM(G9)</f>
        <v>6000</v>
      </c>
      <c r="H8" s="797">
        <v>0</v>
      </c>
      <c r="I8" s="1288">
        <f>+I9</f>
        <v>6000</v>
      </c>
      <c r="J8" s="797">
        <f>J9</f>
        <v>4736.82</v>
      </c>
    </row>
    <row r="9" spans="1:10" ht="15.75" x14ac:dyDescent="0.25">
      <c r="A9" s="639"/>
      <c r="B9" s="635"/>
      <c r="C9" s="490" t="s">
        <v>294</v>
      </c>
      <c r="D9" s="467" t="s">
        <v>100</v>
      </c>
      <c r="E9" s="786"/>
      <c r="F9" s="925">
        <f t="shared" ref="F9:J9" si="0">SUM(F10:F11)</f>
        <v>0</v>
      </c>
      <c r="G9" s="926">
        <f t="shared" si="0"/>
        <v>6000</v>
      </c>
      <c r="H9" s="926">
        <f t="shared" si="0"/>
        <v>0</v>
      </c>
      <c r="I9" s="1289">
        <f t="shared" si="0"/>
        <v>6000</v>
      </c>
      <c r="J9" s="926">
        <f t="shared" si="0"/>
        <v>4736.82</v>
      </c>
    </row>
    <row r="10" spans="1:10" ht="15.75" x14ac:dyDescent="0.25">
      <c r="A10" s="95"/>
      <c r="B10" s="127"/>
      <c r="C10" s="506"/>
      <c r="D10" s="787"/>
      <c r="E10" s="788" t="s">
        <v>68</v>
      </c>
      <c r="F10" s="927"/>
      <c r="G10" s="928">
        <v>5000</v>
      </c>
      <c r="H10" s="929"/>
      <c r="I10" s="1290">
        <v>5000</v>
      </c>
      <c r="J10" s="939">
        <v>4459.42</v>
      </c>
    </row>
    <row r="11" spans="1:10" ht="15.75" x14ac:dyDescent="0.25">
      <c r="A11" s="95"/>
      <c r="B11" s="730"/>
      <c r="C11" s="406"/>
      <c r="D11" s="789"/>
      <c r="E11" s="790" t="s">
        <v>128</v>
      </c>
      <c r="F11" s="931"/>
      <c r="G11" s="932">
        <v>1000</v>
      </c>
      <c r="H11" s="933"/>
      <c r="I11" s="1291">
        <f>SUM(F11:H11)</f>
        <v>1000</v>
      </c>
      <c r="J11" s="799">
        <v>277.39999999999998</v>
      </c>
    </row>
    <row r="12" spans="1:10" ht="15" x14ac:dyDescent="0.2">
      <c r="A12" s="95"/>
      <c r="B12" s="398">
        <v>2</v>
      </c>
      <c r="C12" s="502" t="s">
        <v>301</v>
      </c>
      <c r="D12" s="503"/>
      <c r="E12" s="504"/>
      <c r="F12" s="794">
        <f t="shared" ref="F12:J12" si="1">+F13</f>
        <v>0</v>
      </c>
      <c r="G12" s="795">
        <f t="shared" si="1"/>
        <v>1900</v>
      </c>
      <c r="H12" s="795">
        <f t="shared" si="1"/>
        <v>0</v>
      </c>
      <c r="I12" s="1292">
        <f t="shared" si="1"/>
        <v>1900</v>
      </c>
      <c r="J12" s="795">
        <f t="shared" si="1"/>
        <v>1053.6199999999999</v>
      </c>
    </row>
    <row r="13" spans="1:10" ht="15" customHeight="1" x14ac:dyDescent="0.25">
      <c r="A13" s="639"/>
      <c r="B13" s="635"/>
      <c r="C13" s="490" t="s">
        <v>240</v>
      </c>
      <c r="D13" s="467" t="s">
        <v>5</v>
      </c>
      <c r="E13" s="786"/>
      <c r="F13" s="925">
        <f t="shared" ref="F13:J13" si="2">F14+F15</f>
        <v>0</v>
      </c>
      <c r="G13" s="926">
        <f t="shared" si="2"/>
        <v>1900</v>
      </c>
      <c r="H13" s="926">
        <f t="shared" si="2"/>
        <v>0</v>
      </c>
      <c r="I13" s="1289">
        <f t="shared" si="2"/>
        <v>1900</v>
      </c>
      <c r="J13" s="926">
        <f t="shared" si="2"/>
        <v>1053.6199999999999</v>
      </c>
    </row>
    <row r="14" spans="1:10" ht="15.75" x14ac:dyDescent="0.25">
      <c r="A14" s="95"/>
      <c r="B14" s="730"/>
      <c r="C14" s="406"/>
      <c r="D14" s="202"/>
      <c r="E14" s="511" t="s">
        <v>348</v>
      </c>
      <c r="F14" s="934"/>
      <c r="G14" s="798">
        <v>1500</v>
      </c>
      <c r="H14" s="799"/>
      <c r="I14" s="1291">
        <f>SUM(F14:H14)</f>
        <v>1500</v>
      </c>
      <c r="J14" s="798">
        <v>863.31</v>
      </c>
    </row>
    <row r="15" spans="1:10" ht="15.75" x14ac:dyDescent="0.25">
      <c r="A15" s="95"/>
      <c r="B15" s="730"/>
      <c r="C15" s="406"/>
      <c r="D15" s="202"/>
      <c r="E15" s="511" t="s">
        <v>263</v>
      </c>
      <c r="F15" s="934"/>
      <c r="G15" s="798">
        <v>400</v>
      </c>
      <c r="H15" s="799"/>
      <c r="I15" s="1291">
        <f>SUM(F15:H15)</f>
        <v>400</v>
      </c>
      <c r="J15" s="798">
        <v>190.31</v>
      </c>
    </row>
    <row r="16" spans="1:10" ht="15.75" x14ac:dyDescent="0.25">
      <c r="A16" s="95"/>
      <c r="B16" s="508">
        <v>3</v>
      </c>
      <c r="C16" s="508" t="s">
        <v>298</v>
      </c>
      <c r="D16" s="508" t="s">
        <v>129</v>
      </c>
      <c r="E16" s="509"/>
      <c r="F16" s="796">
        <f t="shared" ref="F16:J16" si="3">SUM(F17:F22)</f>
        <v>0</v>
      </c>
      <c r="G16" s="797">
        <f t="shared" si="3"/>
        <v>2800</v>
      </c>
      <c r="H16" s="797">
        <f t="shared" si="3"/>
        <v>34</v>
      </c>
      <c r="I16" s="1288">
        <f t="shared" si="3"/>
        <v>2834</v>
      </c>
      <c r="J16" s="797">
        <f t="shared" si="3"/>
        <v>1250.54</v>
      </c>
    </row>
    <row r="17" spans="1:32" ht="15.75" x14ac:dyDescent="0.25">
      <c r="A17" s="95"/>
      <c r="B17" s="510"/>
      <c r="C17" s="406"/>
      <c r="D17" s="202"/>
      <c r="E17" s="511" t="s">
        <v>299</v>
      </c>
      <c r="F17" s="935"/>
      <c r="G17" s="798"/>
      <c r="H17" s="799">
        <v>34</v>
      </c>
      <c r="I17" s="1291">
        <f>SUM(F17:H17)</f>
        <v>34</v>
      </c>
      <c r="J17" s="799">
        <v>0</v>
      </c>
    </row>
    <row r="18" spans="1:32" ht="15.75" x14ac:dyDescent="0.25">
      <c r="A18" s="95"/>
      <c r="B18" s="202"/>
      <c r="C18" s="522"/>
      <c r="D18" s="753"/>
      <c r="E18" s="791" t="s">
        <v>68</v>
      </c>
      <c r="F18" s="936"/>
      <c r="G18" s="799">
        <v>1500</v>
      </c>
      <c r="H18" s="799"/>
      <c r="I18" s="1291">
        <v>1500</v>
      </c>
      <c r="J18" s="799">
        <v>1237.31</v>
      </c>
    </row>
    <row r="19" spans="1:32" ht="15.75" x14ac:dyDescent="0.25">
      <c r="A19" s="95"/>
      <c r="B19" s="202"/>
      <c r="C19" s="522"/>
      <c r="D19" s="753"/>
      <c r="E19" s="791" t="s">
        <v>300</v>
      </c>
      <c r="F19" s="936"/>
      <c r="G19" s="799">
        <v>100</v>
      </c>
      <c r="H19" s="799"/>
      <c r="I19" s="1291">
        <v>100</v>
      </c>
      <c r="J19" s="1294">
        <v>13.23</v>
      </c>
    </row>
    <row r="20" spans="1:32" ht="15.75" x14ac:dyDescent="0.25">
      <c r="A20" s="95"/>
      <c r="B20" s="202"/>
      <c r="C20" s="522"/>
      <c r="D20" s="753"/>
      <c r="E20" s="791" t="s">
        <v>302</v>
      </c>
      <c r="F20" s="936"/>
      <c r="G20" s="799">
        <v>1000</v>
      </c>
      <c r="H20" s="799"/>
      <c r="I20" s="1291">
        <v>1000</v>
      </c>
      <c r="J20" s="939">
        <v>0</v>
      </c>
    </row>
    <row r="21" spans="1:32" ht="15.75" x14ac:dyDescent="0.25">
      <c r="A21" s="95"/>
      <c r="B21" s="202"/>
      <c r="C21" s="522"/>
      <c r="D21" s="753"/>
      <c r="E21" s="791" t="s">
        <v>303</v>
      </c>
      <c r="F21" s="936"/>
      <c r="G21" s="799">
        <v>200</v>
      </c>
      <c r="H21" s="799"/>
      <c r="I21" s="1291">
        <v>200</v>
      </c>
      <c r="J21" s="939">
        <v>0</v>
      </c>
    </row>
    <row r="22" spans="1:32" ht="15.75" x14ac:dyDescent="0.25">
      <c r="A22" s="95"/>
      <c r="B22" s="202"/>
      <c r="C22" s="522"/>
      <c r="D22" s="753"/>
      <c r="E22" s="791"/>
      <c r="F22" s="936"/>
      <c r="G22" s="799"/>
      <c r="H22" s="937"/>
      <c r="I22" s="1291"/>
      <c r="J22" s="939"/>
    </row>
    <row r="23" spans="1:32" s="494" customFormat="1" ht="15.75" x14ac:dyDescent="0.25">
      <c r="A23" s="95"/>
      <c r="B23" s="508">
        <v>4</v>
      </c>
      <c r="C23" s="508" t="s">
        <v>1</v>
      </c>
      <c r="D23" s="508"/>
      <c r="E23" s="509"/>
      <c r="F23" s="796">
        <f t="shared" ref="F23:J23" si="4">SUM(F24:F31)</f>
        <v>24000</v>
      </c>
      <c r="G23" s="797">
        <f t="shared" si="4"/>
        <v>6100</v>
      </c>
      <c r="H23" s="797">
        <f t="shared" si="4"/>
        <v>0</v>
      </c>
      <c r="I23" s="1288">
        <f t="shared" si="4"/>
        <v>30100</v>
      </c>
      <c r="J23" s="797">
        <f t="shared" si="4"/>
        <v>21565.74</v>
      </c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785"/>
      <c r="Z23" s="785"/>
      <c r="AA23" s="785"/>
      <c r="AB23" s="785"/>
      <c r="AC23" s="785"/>
      <c r="AD23" s="785"/>
      <c r="AE23" s="785"/>
      <c r="AF23" s="785"/>
    </row>
    <row r="24" spans="1:32" ht="15.75" x14ac:dyDescent="0.25">
      <c r="A24" s="95"/>
      <c r="B24" s="510"/>
      <c r="C24" s="506"/>
      <c r="D24" s="203"/>
      <c r="E24" s="507" t="s">
        <v>349</v>
      </c>
      <c r="F24" s="938"/>
      <c r="G24" s="815">
        <v>2000</v>
      </c>
      <c r="H24" s="939"/>
      <c r="I24" s="1290">
        <f t="shared" ref="I24:I30" si="5">SUM(F24:H24)</f>
        <v>2000</v>
      </c>
      <c r="J24" s="939">
        <v>1137.2</v>
      </c>
    </row>
    <row r="25" spans="1:32" ht="15.75" x14ac:dyDescent="0.25">
      <c r="A25" s="95"/>
      <c r="B25" s="730"/>
      <c r="C25" s="406"/>
      <c r="D25" s="202"/>
      <c r="E25" s="505" t="s">
        <v>270</v>
      </c>
      <c r="F25" s="934"/>
      <c r="G25" s="798">
        <v>1500</v>
      </c>
      <c r="H25" s="799"/>
      <c r="I25" s="1291">
        <f t="shared" si="5"/>
        <v>1500</v>
      </c>
      <c r="J25" s="799">
        <v>977.1</v>
      </c>
    </row>
    <row r="26" spans="1:32" ht="15.75" x14ac:dyDescent="0.25">
      <c r="A26" s="95"/>
      <c r="B26" s="730"/>
      <c r="C26" s="406"/>
      <c r="D26" s="202"/>
      <c r="E26" s="505" t="s">
        <v>295</v>
      </c>
      <c r="F26" s="934"/>
      <c r="G26" s="798">
        <v>200</v>
      </c>
      <c r="H26" s="799"/>
      <c r="I26" s="1291">
        <f t="shared" si="5"/>
        <v>200</v>
      </c>
      <c r="J26" s="799">
        <v>0</v>
      </c>
    </row>
    <row r="27" spans="1:32" ht="15.75" x14ac:dyDescent="0.25">
      <c r="A27" s="95"/>
      <c r="B27" s="730"/>
      <c r="C27" s="406"/>
      <c r="D27" s="202"/>
      <c r="E27" s="505" t="s">
        <v>296</v>
      </c>
      <c r="F27" s="934"/>
      <c r="G27" s="798">
        <v>800</v>
      </c>
      <c r="H27" s="799"/>
      <c r="I27" s="1291">
        <f t="shared" si="5"/>
        <v>800</v>
      </c>
      <c r="J27" s="799">
        <v>30</v>
      </c>
    </row>
    <row r="28" spans="1:32" ht="15.75" x14ac:dyDescent="0.25">
      <c r="A28" s="95"/>
      <c r="B28" s="730"/>
      <c r="C28" s="406"/>
      <c r="D28" s="202"/>
      <c r="E28" s="505" t="s">
        <v>297</v>
      </c>
      <c r="F28" s="934"/>
      <c r="G28" s="798">
        <v>100</v>
      </c>
      <c r="H28" s="799"/>
      <c r="I28" s="1291">
        <f t="shared" si="5"/>
        <v>100</v>
      </c>
      <c r="J28" s="799">
        <v>55.14</v>
      </c>
    </row>
    <row r="29" spans="1:32" ht="15.75" x14ac:dyDescent="0.25">
      <c r="A29" s="95"/>
      <c r="B29" s="1238"/>
      <c r="C29" s="406"/>
      <c r="D29" s="202"/>
      <c r="E29" s="505" t="s">
        <v>467</v>
      </c>
      <c r="F29" s="934"/>
      <c r="G29" s="798">
        <v>0</v>
      </c>
      <c r="H29" s="799"/>
      <c r="I29" s="1291">
        <f t="shared" si="5"/>
        <v>0</v>
      </c>
      <c r="J29" s="799">
        <v>486.4</v>
      </c>
    </row>
    <row r="30" spans="1:32" ht="15.75" x14ac:dyDescent="0.25">
      <c r="A30" s="95"/>
      <c r="B30" s="730"/>
      <c r="C30" s="406"/>
      <c r="D30" s="202"/>
      <c r="E30" s="505" t="s">
        <v>304</v>
      </c>
      <c r="F30" s="934"/>
      <c r="G30" s="798">
        <v>1500</v>
      </c>
      <c r="H30" s="799"/>
      <c r="I30" s="1291">
        <f t="shared" si="5"/>
        <v>1500</v>
      </c>
      <c r="J30" s="799">
        <v>1346.84</v>
      </c>
    </row>
    <row r="31" spans="1:32" ht="15.75" x14ac:dyDescent="0.25">
      <c r="A31" s="95"/>
      <c r="B31" s="730"/>
      <c r="C31" s="406"/>
      <c r="D31" s="202"/>
      <c r="E31" s="505" t="s">
        <v>305</v>
      </c>
      <c r="F31" s="934">
        <v>24000</v>
      </c>
      <c r="G31" s="798">
        <v>0</v>
      </c>
      <c r="H31" s="799"/>
      <c r="I31" s="1291">
        <v>24000</v>
      </c>
      <c r="J31" s="799">
        <v>17533.060000000001</v>
      </c>
    </row>
    <row r="32" spans="1:32" ht="15.75" x14ac:dyDescent="0.25">
      <c r="A32" s="95"/>
      <c r="B32" s="508">
        <v>5</v>
      </c>
      <c r="C32" s="508" t="s">
        <v>314</v>
      </c>
      <c r="D32" s="508"/>
      <c r="E32" s="509"/>
      <c r="F32" s="796">
        <f t="shared" ref="F32:J32" si="6">SUM(F33:F37)</f>
        <v>0</v>
      </c>
      <c r="G32" s="797">
        <f t="shared" si="6"/>
        <v>15500</v>
      </c>
      <c r="H32" s="797">
        <f t="shared" si="6"/>
        <v>0</v>
      </c>
      <c r="I32" s="1288">
        <f t="shared" si="6"/>
        <v>15500</v>
      </c>
      <c r="J32" s="797">
        <f t="shared" si="6"/>
        <v>2031.4</v>
      </c>
    </row>
    <row r="33" spans="1:19" ht="15.75" x14ac:dyDescent="0.25">
      <c r="A33" s="95"/>
      <c r="B33" s="510"/>
      <c r="C33" s="406"/>
      <c r="D33" s="202"/>
      <c r="E33" s="505" t="s">
        <v>315</v>
      </c>
      <c r="F33" s="934"/>
      <c r="G33" s="798">
        <v>500</v>
      </c>
      <c r="H33" s="799"/>
      <c r="I33" s="1291">
        <f>SUM(F33:H33)</f>
        <v>500</v>
      </c>
      <c r="J33" s="799">
        <v>0</v>
      </c>
    </row>
    <row r="34" spans="1:19" ht="15.75" x14ac:dyDescent="0.25">
      <c r="A34" s="95"/>
      <c r="B34" s="730"/>
      <c r="C34" s="406"/>
      <c r="D34" s="202"/>
      <c r="E34" s="505" t="s">
        <v>316</v>
      </c>
      <c r="F34" s="934"/>
      <c r="G34" s="798">
        <v>5000</v>
      </c>
      <c r="H34" s="799"/>
      <c r="I34" s="1291">
        <v>5000</v>
      </c>
      <c r="J34" s="799">
        <v>0</v>
      </c>
    </row>
    <row r="35" spans="1:19" ht="15.75" x14ac:dyDescent="0.25">
      <c r="A35" s="95"/>
      <c r="B35" s="730"/>
      <c r="C35" s="406"/>
      <c r="D35" s="202"/>
      <c r="E35" s="505" t="s">
        <v>350</v>
      </c>
      <c r="F35" s="934"/>
      <c r="G35" s="798">
        <v>3000</v>
      </c>
      <c r="H35" s="799"/>
      <c r="I35" s="1291">
        <v>3000</v>
      </c>
      <c r="J35" s="799">
        <v>840</v>
      </c>
      <c r="K35" s="1482"/>
      <c r="L35" s="1482"/>
      <c r="M35" s="1482"/>
      <c r="N35" s="1482"/>
      <c r="O35" s="1482"/>
      <c r="P35" s="1482"/>
      <c r="Q35" s="1482"/>
      <c r="R35" s="1482"/>
      <c r="S35" s="1482"/>
    </row>
    <row r="36" spans="1:19" ht="15.75" x14ac:dyDescent="0.25">
      <c r="A36" s="95"/>
      <c r="B36" s="730"/>
      <c r="C36" s="406"/>
      <c r="D36" s="202"/>
      <c r="E36" s="505" t="s">
        <v>468</v>
      </c>
      <c r="F36" s="934"/>
      <c r="G36" s="798">
        <v>0</v>
      </c>
      <c r="H36" s="799"/>
      <c r="I36" s="1291">
        <v>0</v>
      </c>
      <c r="J36" s="799">
        <v>774.5</v>
      </c>
    </row>
    <row r="37" spans="1:19" ht="15.75" x14ac:dyDescent="0.25">
      <c r="A37" s="95"/>
      <c r="B37" s="730"/>
      <c r="C37" s="406"/>
      <c r="D37" s="202"/>
      <c r="E37" s="505" t="s">
        <v>355</v>
      </c>
      <c r="F37" s="934"/>
      <c r="G37" s="798">
        <v>7000</v>
      </c>
      <c r="H37" s="799"/>
      <c r="I37" s="1291">
        <f>SUM(F37:H37)</f>
        <v>7000</v>
      </c>
      <c r="J37" s="799">
        <v>416.9</v>
      </c>
    </row>
    <row r="38" spans="1:19" s="22" customFormat="1" ht="16.5" thickBot="1" x14ac:dyDescent="0.3">
      <c r="A38" s="103"/>
      <c r="B38" s="792"/>
      <c r="C38" s="493"/>
      <c r="D38" s="793"/>
      <c r="E38" s="1177" t="s">
        <v>306</v>
      </c>
      <c r="F38" s="1178">
        <f t="shared" ref="F38:J38" si="7">SUM(F9+F13+F16+F23+F32)</f>
        <v>24000</v>
      </c>
      <c r="G38" s="1179">
        <f t="shared" si="7"/>
        <v>32300</v>
      </c>
      <c r="H38" s="1179">
        <f t="shared" si="7"/>
        <v>34</v>
      </c>
      <c r="I38" s="1293">
        <f t="shared" si="7"/>
        <v>56334</v>
      </c>
      <c r="J38" s="1295">
        <f t="shared" si="7"/>
        <v>30638.120000000003</v>
      </c>
    </row>
    <row r="40" spans="1:19" x14ac:dyDescent="0.2">
      <c r="J40" s="726"/>
    </row>
  </sheetData>
  <mergeCells count="10">
    <mergeCell ref="K35:S35"/>
    <mergeCell ref="A1:J1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topLeftCell="B1" zoomScaleNormal="100" workbookViewId="0">
      <selection activeCell="K29" sqref="K29"/>
    </sheetView>
  </sheetViews>
  <sheetFormatPr defaultRowHeight="12.75" x14ac:dyDescent="0.2"/>
  <cols>
    <col min="1" max="1" width="3.85546875" style="1" hidden="1" customWidth="1"/>
    <col min="2" max="2" width="3.7109375" style="88" customWidth="1"/>
    <col min="3" max="3" width="8.7109375" style="16" customWidth="1"/>
    <col min="4" max="4" width="2.28515625" style="16" hidden="1" customWidth="1"/>
    <col min="5" max="5" width="37" style="16" customWidth="1"/>
    <col min="6" max="6" width="11.140625" style="16" customWidth="1"/>
    <col min="7" max="7" width="11.140625" style="16" hidden="1" customWidth="1"/>
    <col min="8" max="8" width="12.7109375" style="16" customWidth="1"/>
    <col min="9" max="9" width="11.140625" style="16" customWidth="1"/>
    <col min="10" max="10" width="12.85546875" style="16" customWidth="1"/>
    <col min="11" max="11" width="20.85546875" style="131" customWidth="1"/>
    <col min="12" max="16384" width="9.140625" style="16"/>
  </cols>
  <sheetData>
    <row r="1" spans="1:20" ht="23.25" x14ac:dyDescent="0.35">
      <c r="A1" s="1489" t="s">
        <v>372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</row>
    <row r="2" spans="1:20" ht="8.25" customHeight="1" thickBot="1" x14ac:dyDescent="0.25"/>
    <row r="3" spans="1:20" ht="13.5" customHeight="1" thickBot="1" x14ac:dyDescent="0.25">
      <c r="A3" s="1366" t="s">
        <v>379</v>
      </c>
      <c r="B3" s="1367"/>
      <c r="C3" s="1367"/>
      <c r="D3" s="1367"/>
      <c r="E3" s="1367"/>
      <c r="F3" s="1367"/>
      <c r="G3" s="1367"/>
      <c r="H3" s="1367"/>
      <c r="I3" s="1367"/>
      <c r="J3" s="1367"/>
      <c r="K3" s="1490" t="s">
        <v>463</v>
      </c>
    </row>
    <row r="4" spans="1:20" ht="18.75" customHeight="1" x14ac:dyDescent="0.2">
      <c r="A4" s="1399" t="s">
        <v>133</v>
      </c>
      <c r="B4" s="1493"/>
      <c r="C4" s="1493"/>
      <c r="D4" s="1493"/>
      <c r="E4" s="1493"/>
      <c r="F4" s="1493"/>
      <c r="G4" s="1493"/>
      <c r="H4" s="1493"/>
      <c r="I4" s="1493"/>
      <c r="J4" s="1494"/>
      <c r="K4" s="1491"/>
    </row>
    <row r="5" spans="1:20" ht="13.5" thickBot="1" x14ac:dyDescent="0.25">
      <c r="A5" s="7"/>
      <c r="B5" s="390" t="s">
        <v>95</v>
      </c>
      <c r="C5" s="213" t="s">
        <v>17</v>
      </c>
      <c r="D5" s="495"/>
      <c r="E5" s="496"/>
      <c r="F5" s="392" t="s">
        <v>18</v>
      </c>
      <c r="G5" s="392"/>
      <c r="H5" s="392"/>
      <c r="I5" s="392"/>
      <c r="J5" s="393"/>
      <c r="K5" s="1491"/>
    </row>
    <row r="6" spans="1:20" x14ac:dyDescent="0.2">
      <c r="A6" s="8"/>
      <c r="B6" s="394" t="s">
        <v>96</v>
      </c>
      <c r="C6" s="220" t="s">
        <v>94</v>
      </c>
      <c r="D6" s="497"/>
      <c r="E6" s="170" t="s">
        <v>11</v>
      </c>
      <c r="F6" s="1395">
        <v>610</v>
      </c>
      <c r="G6" s="1397">
        <v>620</v>
      </c>
      <c r="H6" s="1397">
        <v>630</v>
      </c>
      <c r="I6" s="1398">
        <v>640</v>
      </c>
      <c r="J6" s="1495" t="s">
        <v>9</v>
      </c>
      <c r="K6" s="1491"/>
    </row>
    <row r="7" spans="1:20" ht="13.5" thickBot="1" x14ac:dyDescent="0.25">
      <c r="A7" s="141"/>
      <c r="B7" s="396"/>
      <c r="C7" s="222"/>
      <c r="D7" s="498"/>
      <c r="E7" s="174"/>
      <c r="F7" s="1396"/>
      <c r="G7" s="1376"/>
      <c r="H7" s="1376"/>
      <c r="I7" s="1369"/>
      <c r="J7" s="1496"/>
      <c r="K7" s="1492"/>
    </row>
    <row r="8" spans="1:20" ht="16.5" thickTop="1" x14ac:dyDescent="0.25">
      <c r="A8" s="140">
        <v>1</v>
      </c>
      <c r="B8" s="499" t="s">
        <v>307</v>
      </c>
      <c r="C8" s="500"/>
      <c r="D8" s="501"/>
      <c r="E8" s="501"/>
      <c r="F8" s="940">
        <f t="shared" ref="F8:K8" si="0">SUM(F9+F13+F16)</f>
        <v>0</v>
      </c>
      <c r="G8" s="941">
        <f t="shared" si="0"/>
        <v>0</v>
      </c>
      <c r="H8" s="941">
        <f t="shared" si="0"/>
        <v>25000</v>
      </c>
      <c r="I8" s="941">
        <f t="shared" si="0"/>
        <v>5530</v>
      </c>
      <c r="J8" s="942">
        <f t="shared" si="0"/>
        <v>30530</v>
      </c>
      <c r="K8" s="943">
        <f t="shared" si="0"/>
        <v>22581.63</v>
      </c>
    </row>
    <row r="9" spans="1:20" ht="15.75" x14ac:dyDescent="0.25">
      <c r="A9" s="95"/>
      <c r="B9" s="398"/>
      <c r="C9" s="502" t="s">
        <v>164</v>
      </c>
      <c r="D9" s="503"/>
      <c r="E9" s="504"/>
      <c r="F9" s="944">
        <f>SUM(F10:F12)</f>
        <v>0</v>
      </c>
      <c r="G9" s="945">
        <f t="shared" ref="G9:K9" si="1">SUM(G10:G12)</f>
        <v>0</v>
      </c>
      <c r="H9" s="945">
        <f t="shared" si="1"/>
        <v>0</v>
      </c>
      <c r="I9" s="945">
        <f t="shared" si="1"/>
        <v>1500</v>
      </c>
      <c r="J9" s="946">
        <f t="shared" si="1"/>
        <v>1500</v>
      </c>
      <c r="K9" s="947">
        <f t="shared" si="1"/>
        <v>4247.43</v>
      </c>
    </row>
    <row r="10" spans="1:20" ht="15.75" x14ac:dyDescent="0.25">
      <c r="A10" s="95"/>
      <c r="B10" s="145"/>
      <c r="C10" s="406" t="s">
        <v>240</v>
      </c>
      <c r="D10" s="202"/>
      <c r="E10" s="505" t="s">
        <v>308</v>
      </c>
      <c r="F10" s="948"/>
      <c r="G10" s="949"/>
      <c r="H10" s="950"/>
      <c r="I10" s="949">
        <v>1500</v>
      </c>
      <c r="J10" s="951">
        <v>1500</v>
      </c>
      <c r="K10" s="952">
        <v>1360</v>
      </c>
    </row>
    <row r="11" spans="1:20" ht="15.75" x14ac:dyDescent="0.25">
      <c r="A11" s="95"/>
      <c r="B11" s="1238"/>
      <c r="C11" s="406"/>
      <c r="D11" s="202"/>
      <c r="E11" s="505" t="s">
        <v>475</v>
      </c>
      <c r="F11" s="948"/>
      <c r="G11" s="949"/>
      <c r="H11" s="950"/>
      <c r="I11" s="949">
        <v>0</v>
      </c>
      <c r="J11" s="951">
        <v>0</v>
      </c>
      <c r="K11" s="952">
        <v>887.43</v>
      </c>
    </row>
    <row r="12" spans="1:20" ht="15.75" x14ac:dyDescent="0.25">
      <c r="A12" s="95"/>
      <c r="B12" s="145"/>
      <c r="C12" s="406"/>
      <c r="D12" s="202"/>
      <c r="E12" s="505" t="s">
        <v>474</v>
      </c>
      <c r="F12" s="948"/>
      <c r="G12" s="949"/>
      <c r="H12" s="950"/>
      <c r="I12" s="949">
        <v>0</v>
      </c>
      <c r="J12" s="951">
        <v>0</v>
      </c>
      <c r="K12" s="952">
        <v>2000</v>
      </c>
    </row>
    <row r="13" spans="1:20" ht="15.75" x14ac:dyDescent="0.25">
      <c r="A13" s="95"/>
      <c r="B13" s="398"/>
      <c r="C13" s="502" t="s">
        <v>313</v>
      </c>
      <c r="D13" s="503"/>
      <c r="E13" s="504"/>
      <c r="F13" s="944">
        <f>SUM(F14:F15)</f>
        <v>0</v>
      </c>
      <c r="G13" s="945">
        <f t="shared" ref="G13:K13" si="2">SUM(G14:G15)</f>
        <v>0</v>
      </c>
      <c r="H13" s="945">
        <f t="shared" si="2"/>
        <v>0</v>
      </c>
      <c r="I13" s="945">
        <f t="shared" si="2"/>
        <v>410</v>
      </c>
      <c r="J13" s="946">
        <f t="shared" si="2"/>
        <v>410</v>
      </c>
      <c r="K13" s="947">
        <f t="shared" si="2"/>
        <v>231.75</v>
      </c>
    </row>
    <row r="14" spans="1:20" ht="15.75" x14ac:dyDescent="0.25">
      <c r="A14" s="99"/>
      <c r="B14" s="127"/>
      <c r="C14" s="506"/>
      <c r="D14" s="203"/>
      <c r="E14" s="507" t="s">
        <v>473</v>
      </c>
      <c r="F14" s="953"/>
      <c r="G14" s="954"/>
      <c r="H14" s="955"/>
      <c r="I14" s="954">
        <v>410</v>
      </c>
      <c r="J14" s="956">
        <f>SUM(F14:I14)</f>
        <v>410</v>
      </c>
      <c r="K14" s="957">
        <v>231.75</v>
      </c>
    </row>
    <row r="15" spans="1:20" ht="15.75" x14ac:dyDescent="0.25">
      <c r="A15" s="99"/>
      <c r="B15" s="127"/>
      <c r="C15" s="506"/>
      <c r="D15" s="203"/>
      <c r="E15" s="507" t="s">
        <v>351</v>
      </c>
      <c r="F15" s="953">
        <v>0</v>
      </c>
      <c r="G15" s="954"/>
      <c r="H15" s="955"/>
      <c r="I15" s="954"/>
      <c r="J15" s="956">
        <f>+F15</f>
        <v>0</v>
      </c>
      <c r="K15" s="957">
        <v>0</v>
      </c>
    </row>
    <row r="16" spans="1:20" s="22" customFormat="1" ht="15.75" x14ac:dyDescent="0.25">
      <c r="A16" s="142"/>
      <c r="B16" s="1146"/>
      <c r="C16" s="1147" t="s">
        <v>130</v>
      </c>
      <c r="D16" s="1148"/>
      <c r="E16" s="1149"/>
      <c r="F16" s="1150">
        <f>SUM(F17:F22)</f>
        <v>0</v>
      </c>
      <c r="G16" s="1151">
        <f t="shared" ref="G16:K16" si="3">SUM(G17:G22)</f>
        <v>0</v>
      </c>
      <c r="H16" s="1151">
        <f t="shared" si="3"/>
        <v>25000</v>
      </c>
      <c r="I16" s="1151">
        <f t="shared" si="3"/>
        <v>3620</v>
      </c>
      <c r="J16" s="1152">
        <f t="shared" si="3"/>
        <v>28620</v>
      </c>
      <c r="K16" s="1153">
        <f t="shared" si="3"/>
        <v>18102.45</v>
      </c>
      <c r="L16" s="1154"/>
      <c r="M16" s="1154"/>
      <c r="N16" s="1154"/>
      <c r="O16" s="1154"/>
      <c r="P16" s="1154"/>
      <c r="Q16" s="1154"/>
      <c r="R16" s="1154"/>
      <c r="S16" s="1154"/>
      <c r="T16" s="1154"/>
    </row>
    <row r="17" spans="1:20" s="102" customFormat="1" ht="15.75" x14ac:dyDescent="0.25">
      <c r="A17" s="143"/>
      <c r="B17" s="127">
        <f ca="1">B17:ABQ17</f>
        <v>0</v>
      </c>
      <c r="C17" s="506" t="s">
        <v>309</v>
      </c>
      <c r="D17" s="811" t="s">
        <v>131</v>
      </c>
      <c r="E17" s="507" t="s">
        <v>131</v>
      </c>
      <c r="F17" s="953"/>
      <c r="G17" s="954"/>
      <c r="H17" s="954">
        <v>1000</v>
      </c>
      <c r="I17" s="954"/>
      <c r="J17" s="956">
        <f>SUM(F17:I17)</f>
        <v>1000</v>
      </c>
      <c r="K17" s="1155">
        <v>0</v>
      </c>
      <c r="L17" s="1154"/>
      <c r="M17" s="1154"/>
      <c r="N17" s="1154"/>
      <c r="O17" s="1154"/>
      <c r="P17" s="1154"/>
      <c r="Q17" s="1154"/>
      <c r="R17" s="1154"/>
      <c r="S17" s="1154"/>
      <c r="T17" s="1154"/>
    </row>
    <row r="18" spans="1:20" ht="15.75" x14ac:dyDescent="0.25">
      <c r="A18" s="95"/>
      <c r="B18" s="145"/>
      <c r="C18" s="406"/>
      <c r="D18" s="202"/>
      <c r="E18" s="505" t="s">
        <v>310</v>
      </c>
      <c r="F18" s="948"/>
      <c r="G18" s="949"/>
      <c r="H18" s="950">
        <v>9000</v>
      </c>
      <c r="I18" s="949"/>
      <c r="J18" s="958">
        <f>SUM(F18:I18)</f>
        <v>9000</v>
      </c>
      <c r="K18" s="952">
        <v>6397.55</v>
      </c>
    </row>
    <row r="19" spans="1:20" ht="15.75" x14ac:dyDescent="0.25">
      <c r="A19" s="95"/>
      <c r="B19" s="510"/>
      <c r="C19" s="406"/>
      <c r="D19" s="202"/>
      <c r="E19" s="511" t="s">
        <v>311</v>
      </c>
      <c r="F19" s="948"/>
      <c r="G19" s="949"/>
      <c r="H19" s="950">
        <v>15000</v>
      </c>
      <c r="I19" s="949"/>
      <c r="J19" s="958">
        <v>15000</v>
      </c>
      <c r="K19" s="952">
        <v>11704.9</v>
      </c>
    </row>
    <row r="20" spans="1:20" s="130" customFormat="1" ht="15.75" x14ac:dyDescent="0.25">
      <c r="A20" s="95"/>
      <c r="B20" s="510"/>
      <c r="C20" s="406"/>
      <c r="D20" s="202"/>
      <c r="E20" s="511" t="s">
        <v>312</v>
      </c>
      <c r="F20" s="948"/>
      <c r="G20" s="949"/>
      <c r="H20" s="950"/>
      <c r="I20" s="949">
        <v>3000</v>
      </c>
      <c r="J20" s="958">
        <f>SUM(F20:I20)</f>
        <v>3000</v>
      </c>
      <c r="K20" s="952">
        <v>0</v>
      </c>
    </row>
    <row r="21" spans="1:20" s="130" customFormat="1" ht="15.75" x14ac:dyDescent="0.25">
      <c r="A21" s="105"/>
      <c r="B21" s="1133"/>
      <c r="C21" s="749"/>
      <c r="D21" s="750"/>
      <c r="E21" s="1134" t="s">
        <v>420</v>
      </c>
      <c r="F21" s="1135"/>
      <c r="G21" s="1136"/>
      <c r="H21" s="1137"/>
      <c r="I21" s="1136">
        <v>500</v>
      </c>
      <c r="J21" s="1138">
        <v>500</v>
      </c>
      <c r="K21" s="1139">
        <v>0</v>
      </c>
    </row>
    <row r="22" spans="1:20" s="130" customFormat="1" ht="16.5" thickBot="1" x14ac:dyDescent="0.3">
      <c r="A22" s="103"/>
      <c r="B22" s="512"/>
      <c r="C22" s="493"/>
      <c r="D22" s="450"/>
      <c r="E22" s="513" t="s">
        <v>425</v>
      </c>
      <c r="F22" s="959"/>
      <c r="G22" s="960"/>
      <c r="H22" s="961"/>
      <c r="I22" s="960">
        <v>120</v>
      </c>
      <c r="J22" s="962">
        <f>SUM(F22:I22)</f>
        <v>120</v>
      </c>
      <c r="K22" s="963">
        <v>0</v>
      </c>
    </row>
    <row r="23" spans="1:20" x14ac:dyDescent="0.2">
      <c r="M23" s="122"/>
      <c r="O23" s="122"/>
    </row>
    <row r="24" spans="1:20" x14ac:dyDescent="0.2">
      <c r="M24" s="122"/>
    </row>
    <row r="27" spans="1:20" ht="23.25" x14ac:dyDescent="0.35">
      <c r="E27" s="1140"/>
    </row>
  </sheetData>
  <mergeCells count="9">
    <mergeCell ref="A1:K1"/>
    <mergeCell ref="K3:K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zoomScale="85" zoomScaleNormal="85" workbookViewId="0">
      <selection activeCell="A14" sqref="A14:XFD14"/>
    </sheetView>
  </sheetViews>
  <sheetFormatPr defaultRowHeight="12.75" x14ac:dyDescent="0.2"/>
  <cols>
    <col min="1" max="1" width="3.85546875" style="1" customWidth="1"/>
    <col min="2" max="2" width="3.42578125" style="88" customWidth="1"/>
    <col min="3" max="3" width="7.28515625" style="16" customWidth="1"/>
    <col min="4" max="4" width="2.28515625" style="16" customWidth="1"/>
    <col min="5" max="5" width="39.7109375" style="16" customWidth="1"/>
    <col min="6" max="6" width="10" style="16" hidden="1" customWidth="1"/>
    <col min="7" max="7" width="7.28515625" style="16" hidden="1" customWidth="1"/>
    <col min="8" max="9" width="13" style="16" customWidth="1"/>
    <col min="10" max="10" width="13" style="16" hidden="1" customWidth="1"/>
    <col min="11" max="11" width="13" style="16" customWidth="1"/>
    <col min="12" max="12" width="22.7109375" style="878" customWidth="1"/>
    <col min="13" max="16384" width="9.140625" style="16"/>
  </cols>
  <sheetData>
    <row r="1" spans="1:12" ht="23.25" x14ac:dyDescent="0.35">
      <c r="A1" s="1345" t="s">
        <v>317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  <c r="L1" s="1345"/>
    </row>
    <row r="2" spans="1:12" ht="15.75" thickBot="1" x14ac:dyDescent="0.25">
      <c r="A2" s="100"/>
      <c r="B2" s="100"/>
      <c r="C2" s="19"/>
      <c r="D2" s="19"/>
      <c r="E2" s="19"/>
      <c r="F2" s="19"/>
      <c r="G2" s="19"/>
      <c r="H2" s="19"/>
      <c r="I2" s="19"/>
      <c r="J2" s="19"/>
      <c r="K2" s="19"/>
      <c r="L2" s="1228"/>
    </row>
    <row r="3" spans="1:12" ht="14.25" customHeight="1" x14ac:dyDescent="0.2">
      <c r="A3" s="1497" t="s">
        <v>379</v>
      </c>
      <c r="B3" s="1497"/>
      <c r="C3" s="1497"/>
      <c r="D3" s="1497"/>
      <c r="E3" s="1497"/>
      <c r="F3" s="1497"/>
      <c r="G3" s="1497"/>
      <c r="H3" s="1497"/>
      <c r="I3" s="1497"/>
      <c r="J3" s="1497"/>
      <c r="K3" s="1497"/>
      <c r="L3" s="1498" t="s">
        <v>457</v>
      </c>
    </row>
    <row r="4" spans="1:12" ht="18.75" customHeight="1" x14ac:dyDescent="0.2">
      <c r="A4" s="1237"/>
      <c r="B4" s="1500" t="s">
        <v>133</v>
      </c>
      <c r="C4" s="1501"/>
      <c r="D4" s="1501"/>
      <c r="E4" s="1501"/>
      <c r="F4" s="1501"/>
      <c r="G4" s="1501"/>
      <c r="H4" s="1501"/>
      <c r="I4" s="1501"/>
      <c r="J4" s="1501"/>
      <c r="K4" s="1501"/>
      <c r="L4" s="1499"/>
    </row>
    <row r="5" spans="1:12" ht="15" x14ac:dyDescent="0.2">
      <c r="A5" s="1237"/>
      <c r="B5" s="1237" t="s">
        <v>95</v>
      </c>
      <c r="C5" s="485" t="s">
        <v>17</v>
      </c>
      <c r="D5" s="485"/>
      <c r="E5" s="1500" t="s">
        <v>18</v>
      </c>
      <c r="F5" s="1486"/>
      <c r="G5" s="1486"/>
      <c r="H5" s="1486"/>
      <c r="I5" s="1486"/>
      <c r="J5" s="1486"/>
      <c r="K5" s="1486"/>
      <c r="L5" s="1499"/>
    </row>
    <row r="6" spans="1:12" ht="15" x14ac:dyDescent="0.2">
      <c r="A6" s="1237"/>
      <c r="B6" s="1237" t="s">
        <v>96</v>
      </c>
      <c r="C6" s="485" t="s">
        <v>94</v>
      </c>
      <c r="D6" s="485"/>
      <c r="E6" s="486" t="s">
        <v>11</v>
      </c>
      <c r="F6" s="1480">
        <v>610</v>
      </c>
      <c r="G6" s="1480">
        <v>620</v>
      </c>
      <c r="H6" s="1480">
        <v>630</v>
      </c>
      <c r="I6" s="1480">
        <v>640</v>
      </c>
      <c r="J6" s="1480">
        <v>650</v>
      </c>
      <c r="K6" s="1480" t="s">
        <v>9</v>
      </c>
      <c r="L6" s="1499"/>
    </row>
    <row r="7" spans="1:12" ht="15.75" thickBot="1" x14ac:dyDescent="0.25">
      <c r="A7" s="1237"/>
      <c r="B7" s="1237"/>
      <c r="C7" s="485"/>
      <c r="D7" s="485"/>
      <c r="E7" s="486"/>
      <c r="F7" s="1480"/>
      <c r="G7" s="1480"/>
      <c r="H7" s="1480"/>
      <c r="I7" s="1480"/>
      <c r="J7" s="1480"/>
      <c r="K7" s="1480"/>
      <c r="L7" s="1499"/>
    </row>
    <row r="8" spans="1:12" ht="15" x14ac:dyDescent="0.2">
      <c r="A8" s="1238"/>
      <c r="B8" s="1257" t="s">
        <v>132</v>
      </c>
      <c r="C8" s="1258"/>
      <c r="D8" s="1259"/>
      <c r="E8" s="1259"/>
      <c r="F8" s="1260">
        <f>SUM(F9)</f>
        <v>0</v>
      </c>
      <c r="G8" s="1260">
        <f>SUM(G9)</f>
        <v>0</v>
      </c>
      <c r="H8" s="1253">
        <f>SUM(H9++H20+H29)</f>
        <v>19252</v>
      </c>
      <c r="I8" s="1253">
        <f>+I20</f>
        <v>0</v>
      </c>
      <c r="J8" s="1253">
        <f>+J9+J29</f>
        <v>0</v>
      </c>
      <c r="K8" s="1253">
        <f>+H8+I8</f>
        <v>19252</v>
      </c>
      <c r="L8" s="1265">
        <f>SUM(L9+L20+L29)</f>
        <v>32381.78</v>
      </c>
    </row>
    <row r="9" spans="1:12" ht="15.75" x14ac:dyDescent="0.25">
      <c r="A9" s="1238"/>
      <c r="B9" s="1261"/>
      <c r="C9" s="508" t="s">
        <v>2</v>
      </c>
      <c r="D9" s="508"/>
      <c r="E9" s="508"/>
      <c r="F9" s="514">
        <v>0</v>
      </c>
      <c r="G9" s="514">
        <v>0</v>
      </c>
      <c r="H9" s="515">
        <f>+H10+H17</f>
        <v>8200</v>
      </c>
      <c r="I9" s="515">
        <f>+I10+I17</f>
        <v>0</v>
      </c>
      <c r="J9" s="515">
        <f>+J10+J17</f>
        <v>0</v>
      </c>
      <c r="K9" s="515">
        <f>+K10+K17</f>
        <v>8200</v>
      </c>
      <c r="L9" s="1266">
        <f>L10+L17</f>
        <v>10737.35</v>
      </c>
    </row>
    <row r="10" spans="1:12" ht="15.75" x14ac:dyDescent="0.25">
      <c r="A10" s="635"/>
      <c r="B10" s="635"/>
      <c r="C10" s="1262" t="s">
        <v>240</v>
      </c>
      <c r="D10" s="516" t="s">
        <v>324</v>
      </c>
      <c r="E10" s="517"/>
      <c r="F10" s="518"/>
      <c r="G10" s="518"/>
      <c r="H10" s="519">
        <f>SUM(H11:H16)</f>
        <v>5200</v>
      </c>
      <c r="I10" s="519"/>
      <c r="J10" s="519"/>
      <c r="K10" s="1254">
        <f>SUM(H10:J10)</f>
        <v>5200</v>
      </c>
      <c r="L10" s="1267">
        <f>L11+L12+L13+L14+L15+L16</f>
        <v>7813.62</v>
      </c>
    </row>
    <row r="11" spans="1:12" ht="15.75" x14ac:dyDescent="0.25">
      <c r="A11" s="1238"/>
      <c r="B11" s="510"/>
      <c r="C11" s="202"/>
      <c r="D11" s="202"/>
      <c r="E11" s="784" t="s">
        <v>321</v>
      </c>
      <c r="F11" s="776"/>
      <c r="G11" s="776"/>
      <c r="H11" s="798">
        <v>2000</v>
      </c>
      <c r="I11" s="799"/>
      <c r="J11" s="799"/>
      <c r="K11" s="937">
        <v>2000</v>
      </c>
      <c r="L11" s="800">
        <v>1477.68</v>
      </c>
    </row>
    <row r="12" spans="1:12" ht="15.75" x14ac:dyDescent="0.25">
      <c r="A12" s="1238"/>
      <c r="B12" s="510"/>
      <c r="C12" s="202"/>
      <c r="D12" s="202"/>
      <c r="E12" s="784" t="s">
        <v>318</v>
      </c>
      <c r="F12" s="776"/>
      <c r="G12" s="776"/>
      <c r="H12" s="798">
        <v>500</v>
      </c>
      <c r="I12" s="799"/>
      <c r="J12" s="799"/>
      <c r="K12" s="937">
        <v>500</v>
      </c>
      <c r="L12" s="800">
        <v>0</v>
      </c>
    </row>
    <row r="13" spans="1:12" ht="15.75" x14ac:dyDescent="0.25">
      <c r="A13" s="1238"/>
      <c r="B13" s="510"/>
      <c r="C13" s="202"/>
      <c r="D13" s="202"/>
      <c r="E13" s="784" t="s">
        <v>319</v>
      </c>
      <c r="F13" s="776"/>
      <c r="G13" s="776"/>
      <c r="H13" s="798">
        <v>500</v>
      </c>
      <c r="I13" s="799"/>
      <c r="J13" s="799"/>
      <c r="K13" s="937">
        <v>500</v>
      </c>
      <c r="L13" s="800">
        <v>0</v>
      </c>
    </row>
    <row r="14" spans="1:12" ht="15.75" x14ac:dyDescent="0.25">
      <c r="A14" s="1268"/>
      <c r="B14" s="510"/>
      <c r="C14" s="202"/>
      <c r="D14" s="202"/>
      <c r="E14" s="784" t="s">
        <v>504</v>
      </c>
      <c r="F14" s="776"/>
      <c r="G14" s="776"/>
      <c r="H14" s="798">
        <v>0</v>
      </c>
      <c r="I14" s="799"/>
      <c r="J14" s="799"/>
      <c r="K14" s="937">
        <v>0</v>
      </c>
      <c r="L14" s="800">
        <v>3964.85</v>
      </c>
    </row>
    <row r="15" spans="1:12" ht="15.75" x14ac:dyDescent="0.25">
      <c r="A15" s="1238"/>
      <c r="B15" s="510"/>
      <c r="C15" s="202"/>
      <c r="D15" s="202"/>
      <c r="E15" s="784" t="s">
        <v>405</v>
      </c>
      <c r="F15" s="776"/>
      <c r="G15" s="776"/>
      <c r="H15" s="798">
        <v>1000</v>
      </c>
      <c r="I15" s="799"/>
      <c r="J15" s="799"/>
      <c r="K15" s="937">
        <v>1000</v>
      </c>
      <c r="L15" s="800">
        <v>718</v>
      </c>
    </row>
    <row r="16" spans="1:12" ht="15.75" x14ac:dyDescent="0.25">
      <c r="A16" s="1238"/>
      <c r="B16" s="510"/>
      <c r="C16" s="202"/>
      <c r="D16" s="202"/>
      <c r="E16" s="784" t="s">
        <v>320</v>
      </c>
      <c r="F16" s="776"/>
      <c r="G16" s="776"/>
      <c r="H16" s="798">
        <v>1200</v>
      </c>
      <c r="I16" s="799"/>
      <c r="J16" s="799"/>
      <c r="K16" s="937">
        <v>1200</v>
      </c>
      <c r="L16" s="800">
        <v>1653.09</v>
      </c>
    </row>
    <row r="17" spans="1:15" ht="15.75" x14ac:dyDescent="0.25">
      <c r="A17" s="635"/>
      <c r="B17" s="635"/>
      <c r="C17" s="1262" t="s">
        <v>322</v>
      </c>
      <c r="D17" s="516" t="s">
        <v>3</v>
      </c>
      <c r="E17" s="801"/>
      <c r="F17" s="774">
        <f>F24</f>
        <v>0</v>
      </c>
      <c r="G17" s="774">
        <f>SUM(G19)</f>
        <v>0</v>
      </c>
      <c r="H17" s="802">
        <f>SUM(H18:H19)</f>
        <v>3000</v>
      </c>
      <c r="I17" s="802">
        <f>SUM(I19)</f>
        <v>0</v>
      </c>
      <c r="J17" s="802">
        <f>SUM(J19)</f>
        <v>0</v>
      </c>
      <c r="K17" s="802">
        <f t="shared" ref="K17:K32" si="0">SUM(F17:J17)</f>
        <v>3000</v>
      </c>
      <c r="L17" s="803">
        <f>L18+L19</f>
        <v>2923.73</v>
      </c>
    </row>
    <row r="18" spans="1:15" ht="15.75" x14ac:dyDescent="0.25">
      <c r="A18" s="635"/>
      <c r="B18" s="127"/>
      <c r="C18" s="203"/>
      <c r="D18" s="811"/>
      <c r="E18" s="814" t="s">
        <v>413</v>
      </c>
      <c r="F18" s="812"/>
      <c r="G18" s="812"/>
      <c r="H18" s="815">
        <v>2000</v>
      </c>
      <c r="I18" s="813"/>
      <c r="J18" s="813"/>
      <c r="K18" s="813">
        <v>2000</v>
      </c>
      <c r="L18" s="816">
        <v>1994.78</v>
      </c>
    </row>
    <row r="19" spans="1:15" ht="15.75" x14ac:dyDescent="0.25">
      <c r="A19" s="1238"/>
      <c r="B19" s="1238"/>
      <c r="C19" s="202"/>
      <c r="D19" s="202"/>
      <c r="E19" s="775" t="s">
        <v>323</v>
      </c>
      <c r="F19" s="776"/>
      <c r="G19" s="776"/>
      <c r="H19" s="798">
        <v>1000</v>
      </c>
      <c r="I19" s="799"/>
      <c r="J19" s="799"/>
      <c r="K19" s="937">
        <f t="shared" si="0"/>
        <v>1000</v>
      </c>
      <c r="L19" s="800">
        <v>928.95</v>
      </c>
    </row>
    <row r="20" spans="1:15" ht="15.75" x14ac:dyDescent="0.25">
      <c r="A20" s="1238"/>
      <c r="B20" s="523"/>
      <c r="C20" s="523"/>
      <c r="D20" s="523"/>
      <c r="E20" s="804" t="s">
        <v>432</v>
      </c>
      <c r="F20" s="805"/>
      <c r="G20" s="805"/>
      <c r="H20" s="806">
        <v>8332</v>
      </c>
      <c r="I20" s="806">
        <f>SUM(I21:I28)</f>
        <v>0</v>
      </c>
      <c r="J20" s="806"/>
      <c r="K20" s="806">
        <f t="shared" si="0"/>
        <v>8332</v>
      </c>
      <c r="L20" s="807">
        <f>SUM(L21+L22+L23+L24+L25+L26+L27+L28)</f>
        <v>19150</v>
      </c>
      <c r="O20" s="878"/>
    </row>
    <row r="21" spans="1:15" ht="15.75" x14ac:dyDescent="0.25">
      <c r="A21" s="1238"/>
      <c r="B21" s="1238"/>
      <c r="C21" s="202"/>
      <c r="D21" s="202"/>
      <c r="E21" s="775" t="s">
        <v>406</v>
      </c>
      <c r="F21" s="776"/>
      <c r="G21" s="776"/>
      <c r="H21" s="798"/>
      <c r="I21" s="939">
        <v>0</v>
      </c>
      <c r="J21" s="939"/>
      <c r="K21" s="1255">
        <v>0</v>
      </c>
      <c r="L21" s="800">
        <v>13000</v>
      </c>
    </row>
    <row r="22" spans="1:15" ht="15.75" x14ac:dyDescent="0.25">
      <c r="A22" s="1238"/>
      <c r="B22" s="1238"/>
      <c r="C22" s="202"/>
      <c r="D22" s="202"/>
      <c r="E22" s="775" t="s">
        <v>407</v>
      </c>
      <c r="F22" s="776"/>
      <c r="G22" s="776"/>
      <c r="H22" s="798"/>
      <c r="I22" s="799">
        <v>0</v>
      </c>
      <c r="J22" s="799"/>
      <c r="K22" s="937">
        <f t="shared" si="0"/>
        <v>0</v>
      </c>
      <c r="L22" s="800">
        <v>4750</v>
      </c>
    </row>
    <row r="23" spans="1:15" ht="15.75" x14ac:dyDescent="0.25">
      <c r="A23" s="1238"/>
      <c r="B23" s="1238"/>
      <c r="C23" s="202"/>
      <c r="D23" s="202"/>
      <c r="E23" s="775" t="s">
        <v>408</v>
      </c>
      <c r="F23" s="776"/>
      <c r="G23" s="776"/>
      <c r="H23" s="798"/>
      <c r="I23" s="799">
        <v>0</v>
      </c>
      <c r="J23" s="799"/>
      <c r="K23" s="937">
        <v>0</v>
      </c>
      <c r="L23" s="800">
        <v>500</v>
      </c>
    </row>
    <row r="24" spans="1:15" ht="15.75" x14ac:dyDescent="0.25">
      <c r="A24" s="1238"/>
      <c r="B24" s="1238"/>
      <c r="C24" s="202"/>
      <c r="D24" s="202"/>
      <c r="E24" s="775" t="s">
        <v>409</v>
      </c>
      <c r="F24" s="776"/>
      <c r="G24" s="776"/>
      <c r="H24" s="798"/>
      <c r="I24" s="799">
        <v>0</v>
      </c>
      <c r="J24" s="799"/>
      <c r="K24" s="937">
        <v>0</v>
      </c>
      <c r="L24" s="800">
        <v>850</v>
      </c>
    </row>
    <row r="25" spans="1:15" ht="15.75" x14ac:dyDescent="0.25">
      <c r="A25" s="1238"/>
      <c r="B25" s="1238"/>
      <c r="C25" s="202"/>
      <c r="D25" s="202"/>
      <c r="E25" s="775" t="s">
        <v>410</v>
      </c>
      <c r="F25" s="776"/>
      <c r="G25" s="776"/>
      <c r="H25" s="798"/>
      <c r="I25" s="799">
        <v>0</v>
      </c>
      <c r="J25" s="799"/>
      <c r="K25" s="937">
        <v>0</v>
      </c>
      <c r="L25" s="800">
        <v>0</v>
      </c>
    </row>
    <row r="26" spans="1:15" ht="15.75" x14ac:dyDescent="0.25">
      <c r="A26" s="1238"/>
      <c r="B26" s="1238"/>
      <c r="C26" s="202"/>
      <c r="D26" s="202"/>
      <c r="E26" s="775" t="s">
        <v>383</v>
      </c>
      <c r="F26" s="776"/>
      <c r="G26" s="776"/>
      <c r="H26" s="798"/>
      <c r="I26" s="799">
        <v>0</v>
      </c>
      <c r="J26" s="799"/>
      <c r="K26" s="937">
        <v>0</v>
      </c>
      <c r="L26" s="800">
        <v>0</v>
      </c>
    </row>
    <row r="27" spans="1:15" ht="15.75" x14ac:dyDescent="0.25">
      <c r="A27" s="1238"/>
      <c r="B27" s="1238"/>
      <c r="C27" s="202"/>
      <c r="D27" s="202"/>
      <c r="E27" s="775" t="s">
        <v>411</v>
      </c>
      <c r="F27" s="776"/>
      <c r="G27" s="776"/>
      <c r="H27" s="798"/>
      <c r="I27" s="799">
        <v>0</v>
      </c>
      <c r="J27" s="799"/>
      <c r="K27" s="937">
        <v>0</v>
      </c>
      <c r="L27" s="800">
        <v>50</v>
      </c>
    </row>
    <row r="28" spans="1:15" ht="15.75" x14ac:dyDescent="0.25">
      <c r="A28" s="1238"/>
      <c r="B28" s="1238"/>
      <c r="C28" s="202"/>
      <c r="D28" s="202"/>
      <c r="E28" s="775" t="s">
        <v>412</v>
      </c>
      <c r="F28" s="776"/>
      <c r="G28" s="776"/>
      <c r="H28" s="798"/>
      <c r="I28" s="799">
        <v>0</v>
      </c>
      <c r="J28" s="799"/>
      <c r="K28" s="937">
        <v>0</v>
      </c>
      <c r="L28" s="800">
        <v>0</v>
      </c>
    </row>
    <row r="29" spans="1:15" ht="15.75" x14ac:dyDescent="0.25">
      <c r="A29" s="1238"/>
      <c r="B29" s="524"/>
      <c r="C29" s="524"/>
      <c r="D29" s="524"/>
      <c r="E29" s="804" t="s">
        <v>339</v>
      </c>
      <c r="F29" s="805"/>
      <c r="G29" s="805"/>
      <c r="H29" s="808">
        <f>SUM(H32+H33)</f>
        <v>2720</v>
      </c>
      <c r="I29" s="806"/>
      <c r="J29" s="806"/>
      <c r="K29" s="806">
        <v>2720</v>
      </c>
      <c r="L29" s="807">
        <f>SUM(L30:L33)</f>
        <v>2494.4299999999998</v>
      </c>
    </row>
    <row r="30" spans="1:15" s="785" customFormat="1" ht="15.75" x14ac:dyDescent="0.25">
      <c r="A30" s="127"/>
      <c r="B30" s="1263"/>
      <c r="C30" s="1263"/>
      <c r="D30" s="1263"/>
      <c r="E30" s="814" t="s">
        <v>476</v>
      </c>
      <c r="F30" s="812"/>
      <c r="G30" s="812"/>
      <c r="H30" s="813"/>
      <c r="I30" s="1255"/>
      <c r="J30" s="1255"/>
      <c r="K30" s="939">
        <v>0</v>
      </c>
      <c r="L30" s="1256">
        <v>300</v>
      </c>
    </row>
    <row r="31" spans="1:15" s="785" customFormat="1" ht="15" x14ac:dyDescent="0.2">
      <c r="A31" s="127">
        <v>0</v>
      </c>
      <c r="B31" s="203"/>
      <c r="C31" s="203"/>
      <c r="D31" s="203"/>
      <c r="E31" s="814" t="s">
        <v>477</v>
      </c>
      <c r="F31" s="1264"/>
      <c r="G31" s="1264"/>
      <c r="H31" s="815"/>
      <c r="I31" s="939"/>
      <c r="J31" s="939"/>
      <c r="K31" s="939">
        <v>0</v>
      </c>
      <c r="L31" s="1256">
        <v>1672</v>
      </c>
    </row>
    <row r="32" spans="1:15" ht="15.75" x14ac:dyDescent="0.25">
      <c r="A32" s="1238"/>
      <c r="B32" s="1238"/>
      <c r="C32" s="202"/>
      <c r="D32" s="202"/>
      <c r="E32" s="775" t="s">
        <v>340</v>
      </c>
      <c r="F32" s="776"/>
      <c r="G32" s="776"/>
      <c r="H32" s="798">
        <v>2000</v>
      </c>
      <c r="I32" s="799"/>
      <c r="J32" s="799"/>
      <c r="K32" s="937">
        <f t="shared" si="0"/>
        <v>2000</v>
      </c>
      <c r="L32" s="991">
        <v>207.6</v>
      </c>
    </row>
    <row r="33" spans="1:12" ht="15.75" x14ac:dyDescent="0.25">
      <c r="A33" s="1238"/>
      <c r="B33" s="1238"/>
      <c r="C33" s="202"/>
      <c r="D33" s="202"/>
      <c r="E33" s="775" t="s">
        <v>431</v>
      </c>
      <c r="F33" s="776"/>
      <c r="G33" s="776"/>
      <c r="H33" s="798">
        <v>720</v>
      </c>
      <c r="I33" s="799"/>
      <c r="J33" s="799"/>
      <c r="K33" s="937">
        <v>720</v>
      </c>
      <c r="L33" s="1252">
        <v>314.83</v>
      </c>
    </row>
  </sheetData>
  <mergeCells count="11">
    <mergeCell ref="A1:L1"/>
    <mergeCell ref="A3:K3"/>
    <mergeCell ref="L3:L7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3"/>
  <sheetViews>
    <sheetView zoomScaleNormal="100" workbookViewId="0">
      <selection activeCell="I32" sqref="I32"/>
    </sheetView>
  </sheetViews>
  <sheetFormatPr defaultRowHeight="12.75" x14ac:dyDescent="0.2"/>
  <cols>
    <col min="1" max="1" width="3.85546875" style="1" customWidth="1"/>
    <col min="2" max="2" width="3.42578125" style="88" customWidth="1"/>
    <col min="3" max="3" width="7.28515625" style="16" customWidth="1"/>
    <col min="4" max="4" width="42.85546875" style="16" customWidth="1"/>
    <col min="5" max="5" width="17.42578125" style="16" customWidth="1"/>
    <col min="6" max="6" width="0.140625" style="16" customWidth="1"/>
    <col min="7" max="7" width="15.85546875" style="16" customWidth="1"/>
    <col min="8" max="8" width="12.7109375" style="16" customWidth="1"/>
    <col min="9" max="9" width="19" style="383" customWidth="1"/>
    <col min="10" max="10" width="20.5703125" style="878" customWidth="1"/>
    <col min="11" max="11" width="9.140625" style="16"/>
    <col min="12" max="12" width="12.85546875" style="16" bestFit="1" customWidth="1"/>
    <col min="13" max="13" width="11.85546875" style="16" bestFit="1" customWidth="1"/>
    <col min="14" max="16384" width="9.140625" style="16"/>
  </cols>
  <sheetData>
    <row r="1" spans="1:13" ht="30" customHeight="1" x14ac:dyDescent="0.2">
      <c r="A1" s="1502" t="s">
        <v>435</v>
      </c>
      <c r="B1" s="1503"/>
      <c r="C1" s="1503"/>
      <c r="D1" s="1503"/>
      <c r="E1" s="1503"/>
      <c r="F1" s="1503"/>
      <c r="G1" s="1503"/>
      <c r="H1" s="1503"/>
      <c r="I1" s="1503"/>
      <c r="J1" s="1503"/>
    </row>
    <row r="2" spans="1:13" ht="30" customHeight="1" thickBot="1" x14ac:dyDescent="0.25">
      <c r="A2" s="166"/>
      <c r="B2" s="166"/>
      <c r="C2" s="166"/>
      <c r="D2" s="166"/>
      <c r="E2" s="166"/>
      <c r="F2" s="166"/>
      <c r="G2" s="166"/>
      <c r="H2" s="166"/>
      <c r="I2" s="166"/>
    </row>
    <row r="3" spans="1:13" ht="21.75" customHeight="1" x14ac:dyDescent="0.25">
      <c r="A3" s="1506" t="s">
        <v>436</v>
      </c>
      <c r="B3" s="1507"/>
      <c r="C3" s="1507"/>
      <c r="D3" s="1507"/>
      <c r="E3" s="1507"/>
      <c r="F3" s="1507"/>
      <c r="G3" s="1507"/>
      <c r="H3" s="1507"/>
      <c r="I3" s="1508"/>
      <c r="J3" s="1504" t="s">
        <v>478</v>
      </c>
    </row>
    <row r="4" spans="1:13" ht="18.75" customHeight="1" x14ac:dyDescent="0.25">
      <c r="A4" s="110"/>
      <c r="B4" s="527"/>
      <c r="C4" s="528"/>
      <c r="D4" s="529"/>
      <c r="E4" s="1509" t="s">
        <v>151</v>
      </c>
      <c r="F4" s="1510"/>
      <c r="G4" s="1510"/>
      <c r="H4" s="1510"/>
      <c r="I4" s="530"/>
      <c r="J4" s="1505"/>
    </row>
    <row r="5" spans="1:13" ht="15.75" thickBot="1" x14ac:dyDescent="0.25">
      <c r="A5" s="109"/>
      <c r="B5" s="531" t="s">
        <v>95</v>
      </c>
      <c r="C5" s="532" t="s">
        <v>17</v>
      </c>
      <c r="D5" s="533"/>
      <c r="E5" s="534" t="s">
        <v>18</v>
      </c>
      <c r="F5" s="535"/>
      <c r="G5" s="535"/>
      <c r="H5" s="535"/>
      <c r="I5" s="536"/>
      <c r="J5" s="1505"/>
    </row>
    <row r="6" spans="1:13" ht="15" x14ac:dyDescent="0.2">
      <c r="A6" s="110"/>
      <c r="B6" s="537" t="s">
        <v>96</v>
      </c>
      <c r="C6" s="538" t="s">
        <v>94</v>
      </c>
      <c r="D6" s="539" t="s">
        <v>11</v>
      </c>
      <c r="E6" s="1513">
        <v>711</v>
      </c>
      <c r="F6" s="1511">
        <v>713</v>
      </c>
      <c r="G6" s="1511">
        <v>716</v>
      </c>
      <c r="H6" s="1511">
        <v>717</v>
      </c>
      <c r="I6" s="540" t="s">
        <v>368</v>
      </c>
      <c r="J6" s="1505"/>
    </row>
    <row r="7" spans="1:13" ht="3.75" customHeight="1" thickBot="1" x14ac:dyDescent="0.25">
      <c r="A7" s="111"/>
      <c r="B7" s="537"/>
      <c r="C7" s="538"/>
      <c r="D7" s="541"/>
      <c r="E7" s="1514"/>
      <c r="F7" s="1512"/>
      <c r="G7" s="1512"/>
      <c r="H7" s="1512"/>
      <c r="I7" s="542"/>
      <c r="J7" s="1505"/>
    </row>
    <row r="8" spans="1:13" ht="28.5" customHeight="1" thickTop="1" x14ac:dyDescent="0.2">
      <c r="A8" s="112"/>
      <c r="B8" s="543"/>
      <c r="C8" s="544"/>
      <c r="D8" s="545" t="s">
        <v>152</v>
      </c>
      <c r="E8" s="685">
        <f>SUM(E9+E17)</f>
        <v>0</v>
      </c>
      <c r="F8" s="546">
        <f>SUM(F9+F17)</f>
        <v>0</v>
      </c>
      <c r="G8" s="546">
        <f>SUM(G9+G17)</f>
        <v>0</v>
      </c>
      <c r="H8" s="546">
        <f>SUM(H9+H17)+H10</f>
        <v>0</v>
      </c>
      <c r="I8" s="693">
        <v>165161</v>
      </c>
      <c r="J8" s="1269">
        <f>SUM(J9+J17)</f>
        <v>68670.100000000006</v>
      </c>
      <c r="M8" s="726"/>
    </row>
    <row r="9" spans="1:13" ht="15.75" x14ac:dyDescent="0.25">
      <c r="A9" s="97">
        <v>1</v>
      </c>
      <c r="B9" s="547" t="s">
        <v>154</v>
      </c>
      <c r="C9" s="548"/>
      <c r="D9" s="549"/>
      <c r="E9" s="686">
        <f>E12</f>
        <v>0</v>
      </c>
      <c r="F9" s="550">
        <f t="shared" ref="F9:J9" si="0">F12</f>
        <v>0</v>
      </c>
      <c r="G9" s="550">
        <f t="shared" si="0"/>
        <v>0</v>
      </c>
      <c r="H9" s="550">
        <f t="shared" si="0"/>
        <v>0</v>
      </c>
      <c r="I9" s="694">
        <f t="shared" si="0"/>
        <v>0</v>
      </c>
      <c r="J9" s="1270">
        <f t="shared" si="0"/>
        <v>0</v>
      </c>
    </row>
    <row r="10" spans="1:13" ht="15.75" x14ac:dyDescent="0.25">
      <c r="A10" s="97">
        <v>2</v>
      </c>
      <c r="B10" s="551">
        <v>1</v>
      </c>
      <c r="C10" s="551" t="s">
        <v>100</v>
      </c>
      <c r="D10" s="552"/>
      <c r="E10" s="687"/>
      <c r="F10" s="553">
        <f t="shared" ref="F10:H10" si="1">F11</f>
        <v>0</v>
      </c>
      <c r="G10" s="553">
        <f t="shared" si="1"/>
        <v>0</v>
      </c>
      <c r="H10" s="553">
        <f t="shared" si="1"/>
        <v>0</v>
      </c>
      <c r="I10" s="695">
        <f>SUM(E10+F10+H10)</f>
        <v>0</v>
      </c>
      <c r="J10" s="1271">
        <v>0</v>
      </c>
      <c r="L10" s="701"/>
    </row>
    <row r="11" spans="1:13" ht="15.75" x14ac:dyDescent="0.25">
      <c r="A11" s="97">
        <v>3</v>
      </c>
      <c r="B11" s="510">
        <v>2</v>
      </c>
      <c r="C11" s="554" t="s">
        <v>294</v>
      </c>
      <c r="D11" s="555" t="s">
        <v>128</v>
      </c>
      <c r="E11" s="688"/>
      <c r="F11" s="519">
        <f>F12+F13</f>
        <v>0</v>
      </c>
      <c r="G11" s="519">
        <f>G12+G13</f>
        <v>0</v>
      </c>
      <c r="H11" s="556">
        <v>0</v>
      </c>
      <c r="I11" s="696">
        <f>SUM(E11+F11+H11)</f>
        <v>0</v>
      </c>
      <c r="J11" s="1272">
        <v>0</v>
      </c>
    </row>
    <row r="12" spans="1:13" ht="15.75" x14ac:dyDescent="0.25">
      <c r="A12" s="99">
        <v>4</v>
      </c>
      <c r="B12" s="557">
        <v>3</v>
      </c>
      <c r="C12" s="557"/>
      <c r="D12" s="558" t="s">
        <v>369</v>
      </c>
      <c r="E12" s="689">
        <f>SUM(E13:E16)</f>
        <v>0</v>
      </c>
      <c r="F12" s="559">
        <f t="shared" ref="F12:J12" si="2">SUM(F13:F16)</f>
        <v>0</v>
      </c>
      <c r="G12" s="559">
        <f t="shared" si="2"/>
        <v>0</v>
      </c>
      <c r="H12" s="559">
        <f t="shared" si="2"/>
        <v>0</v>
      </c>
      <c r="I12" s="697">
        <f>SUM(E12:H12)</f>
        <v>0</v>
      </c>
      <c r="J12" s="1273">
        <f t="shared" si="2"/>
        <v>0</v>
      </c>
    </row>
    <row r="13" spans="1:13" ht="15.75" x14ac:dyDescent="0.25">
      <c r="A13" s="97">
        <v>5</v>
      </c>
      <c r="B13" s="510"/>
      <c r="C13" s="560" t="s">
        <v>325</v>
      </c>
      <c r="D13" s="561" t="s">
        <v>326</v>
      </c>
      <c r="E13" s="690">
        <v>0</v>
      </c>
      <c r="F13" s="434"/>
      <c r="G13" s="520"/>
      <c r="H13" s="434"/>
      <c r="I13" s="1205">
        <v>0</v>
      </c>
      <c r="J13" s="1274">
        <v>0</v>
      </c>
    </row>
    <row r="14" spans="1:13" ht="15.75" x14ac:dyDescent="0.25">
      <c r="A14" s="97"/>
      <c r="B14" s="510"/>
      <c r="C14" s="560"/>
      <c r="D14" s="561" t="s">
        <v>397</v>
      </c>
      <c r="E14" s="690">
        <v>0</v>
      </c>
      <c r="F14" s="434"/>
      <c r="G14" s="520"/>
      <c r="H14" s="434"/>
      <c r="I14" s="1205">
        <v>0</v>
      </c>
      <c r="J14" s="1274"/>
    </row>
    <row r="15" spans="1:13" ht="15.75" x14ac:dyDescent="0.25">
      <c r="A15" s="97">
        <v>6</v>
      </c>
      <c r="B15" s="510"/>
      <c r="C15" s="560"/>
      <c r="D15" s="561" t="s">
        <v>380</v>
      </c>
      <c r="E15" s="690">
        <v>0</v>
      </c>
      <c r="F15" s="434"/>
      <c r="G15" s="520"/>
      <c r="H15" s="434"/>
      <c r="I15" s="1205">
        <v>0</v>
      </c>
      <c r="J15" s="1274"/>
    </row>
    <row r="16" spans="1:13" ht="15.75" x14ac:dyDescent="0.25">
      <c r="A16" s="97">
        <v>7</v>
      </c>
      <c r="B16" s="510"/>
      <c r="C16" s="560"/>
      <c r="D16" s="561" t="s">
        <v>380</v>
      </c>
      <c r="E16" s="690">
        <v>0</v>
      </c>
      <c r="F16" s="434"/>
      <c r="G16" s="520"/>
      <c r="H16" s="434"/>
      <c r="I16" s="1205">
        <v>0</v>
      </c>
      <c r="J16" s="1274"/>
    </row>
    <row r="17" spans="1:10" ht="15.75" x14ac:dyDescent="0.25">
      <c r="A17" s="97">
        <v>8</v>
      </c>
      <c r="B17" s="557">
        <v>4</v>
      </c>
      <c r="C17" s="557"/>
      <c r="D17" s="558" t="s">
        <v>341</v>
      </c>
      <c r="E17" s="691">
        <f>SUM(E18:E33)</f>
        <v>0</v>
      </c>
      <c r="F17" s="691">
        <f>SUM(F18:F33)</f>
        <v>0</v>
      </c>
      <c r="G17" s="691">
        <f>SUM(G18:G33)</f>
        <v>0</v>
      </c>
      <c r="H17" s="562">
        <f>SUM(H18:H33)</f>
        <v>0</v>
      </c>
      <c r="I17" s="1206">
        <f>SUM(E17:H17)</f>
        <v>0</v>
      </c>
      <c r="J17" s="1275">
        <f>SUM(J19+J20+J21+J22+J23+J24+J25+J26+J27+J28+J29+J30+J31+J32+J33)</f>
        <v>68670.100000000006</v>
      </c>
    </row>
    <row r="18" spans="1:10" ht="15" x14ac:dyDescent="0.2">
      <c r="A18" s="99">
        <v>9</v>
      </c>
      <c r="B18" s="510"/>
      <c r="C18" s="560"/>
      <c r="D18" s="561" t="s">
        <v>357</v>
      </c>
      <c r="E18" s="690"/>
      <c r="F18" s="434"/>
      <c r="G18" s="520">
        <v>0</v>
      </c>
      <c r="H18" s="434"/>
      <c r="I18" s="698"/>
      <c r="J18" s="1274">
        <v>0</v>
      </c>
    </row>
    <row r="19" spans="1:10" ht="15" x14ac:dyDescent="0.2">
      <c r="A19" s="97">
        <v>10</v>
      </c>
      <c r="B19" s="510"/>
      <c r="C19" s="560"/>
      <c r="D19" s="561" t="s">
        <v>416</v>
      </c>
      <c r="E19" s="690"/>
      <c r="F19" s="434"/>
      <c r="G19" s="520">
        <v>0</v>
      </c>
      <c r="H19" s="434"/>
      <c r="I19" s="698"/>
      <c r="J19" s="1274">
        <v>0</v>
      </c>
    </row>
    <row r="20" spans="1:10" ht="15" x14ac:dyDescent="0.2">
      <c r="A20" s="97">
        <v>11</v>
      </c>
      <c r="B20" s="510"/>
      <c r="C20" s="560"/>
      <c r="D20" s="561" t="s">
        <v>358</v>
      </c>
      <c r="E20" s="690"/>
      <c r="F20" s="434"/>
      <c r="G20" s="520">
        <v>0</v>
      </c>
      <c r="H20" s="434"/>
      <c r="I20" s="698"/>
      <c r="J20" s="1274">
        <v>12000</v>
      </c>
    </row>
    <row r="21" spans="1:10" ht="15" x14ac:dyDescent="0.2">
      <c r="A21" s="97">
        <v>12</v>
      </c>
      <c r="B21" s="510"/>
      <c r="C21" s="560"/>
      <c r="D21" s="561" t="s">
        <v>359</v>
      </c>
      <c r="E21" s="690"/>
      <c r="F21" s="434"/>
      <c r="G21" s="520">
        <v>0</v>
      </c>
      <c r="H21" s="434"/>
      <c r="I21" s="698"/>
      <c r="J21" s="1274">
        <v>0</v>
      </c>
    </row>
    <row r="22" spans="1:10" ht="15" x14ac:dyDescent="0.2">
      <c r="A22" s="97"/>
      <c r="B22" s="510"/>
      <c r="C22" s="560"/>
      <c r="D22" s="561" t="s">
        <v>479</v>
      </c>
      <c r="E22" s="690"/>
      <c r="F22" s="434"/>
      <c r="G22" s="520"/>
      <c r="H22" s="434"/>
      <c r="I22" s="698"/>
      <c r="J22" s="1274">
        <v>2891.9</v>
      </c>
    </row>
    <row r="23" spans="1:10" ht="15" x14ac:dyDescent="0.2">
      <c r="A23" s="97">
        <v>13</v>
      </c>
      <c r="B23" s="510"/>
      <c r="C23" s="560"/>
      <c r="D23" s="561" t="s">
        <v>360</v>
      </c>
      <c r="E23" s="690"/>
      <c r="F23" s="434"/>
      <c r="G23" s="520">
        <v>0</v>
      </c>
      <c r="H23" s="434"/>
      <c r="I23" s="698"/>
      <c r="J23" s="1274">
        <v>0</v>
      </c>
    </row>
    <row r="24" spans="1:10" ht="15" x14ac:dyDescent="0.2">
      <c r="A24" s="99">
        <v>14</v>
      </c>
      <c r="B24" s="510"/>
      <c r="C24" s="560"/>
      <c r="D24" s="561" t="s">
        <v>361</v>
      </c>
      <c r="E24" s="690"/>
      <c r="F24" s="434"/>
      <c r="G24" s="520">
        <v>0</v>
      </c>
      <c r="H24" s="434"/>
      <c r="I24" s="698"/>
      <c r="J24" s="1274">
        <v>50608.2</v>
      </c>
    </row>
    <row r="25" spans="1:10" ht="15" x14ac:dyDescent="0.2">
      <c r="A25" s="97">
        <v>15</v>
      </c>
      <c r="B25" s="510"/>
      <c r="C25" s="560"/>
      <c r="D25" s="561" t="s">
        <v>363</v>
      </c>
      <c r="E25" s="690"/>
      <c r="F25" s="434"/>
      <c r="G25" s="520">
        <v>0</v>
      </c>
      <c r="H25" s="434"/>
      <c r="I25" s="698"/>
      <c r="J25" s="1274">
        <v>0</v>
      </c>
    </row>
    <row r="26" spans="1:10" ht="15" x14ac:dyDescent="0.2">
      <c r="A26" s="97"/>
      <c r="B26" s="510"/>
      <c r="C26" s="560"/>
      <c r="D26" s="561" t="s">
        <v>423</v>
      </c>
      <c r="E26" s="690"/>
      <c r="F26" s="434"/>
      <c r="G26" s="520">
        <v>0</v>
      </c>
      <c r="H26" s="434"/>
      <c r="I26" s="698"/>
      <c r="J26" s="1274">
        <v>0</v>
      </c>
    </row>
    <row r="27" spans="1:10" ht="15" x14ac:dyDescent="0.2">
      <c r="A27" s="97">
        <v>16</v>
      </c>
      <c r="B27" s="510"/>
      <c r="C27" s="560"/>
      <c r="D27" s="561" t="s">
        <v>364</v>
      </c>
      <c r="E27" s="690"/>
      <c r="F27" s="434"/>
      <c r="G27" s="520">
        <v>0</v>
      </c>
      <c r="H27" s="434"/>
      <c r="I27" s="698"/>
      <c r="J27" s="1274">
        <v>0</v>
      </c>
    </row>
    <row r="28" spans="1:10" ht="15" x14ac:dyDescent="0.2">
      <c r="A28" s="97">
        <v>17</v>
      </c>
      <c r="B28" s="510"/>
      <c r="C28" s="560"/>
      <c r="D28" s="561" t="s">
        <v>365</v>
      </c>
      <c r="E28" s="690"/>
      <c r="F28" s="434"/>
      <c r="G28" s="520">
        <v>0</v>
      </c>
      <c r="H28" s="434"/>
      <c r="I28" s="698"/>
      <c r="J28" s="1274">
        <v>0</v>
      </c>
    </row>
    <row r="29" spans="1:10" ht="15" x14ac:dyDescent="0.2">
      <c r="A29" s="97">
        <v>18</v>
      </c>
      <c r="B29" s="510"/>
      <c r="C29" s="560"/>
      <c r="D29" s="561" t="s">
        <v>366</v>
      </c>
      <c r="E29" s="690"/>
      <c r="F29" s="434"/>
      <c r="G29" s="520">
        <v>0</v>
      </c>
      <c r="H29" s="434"/>
      <c r="I29" s="698"/>
      <c r="J29" s="1274">
        <v>0</v>
      </c>
    </row>
    <row r="30" spans="1:10" ht="15" x14ac:dyDescent="0.2">
      <c r="A30" s="97"/>
      <c r="B30" s="510"/>
      <c r="C30" s="560"/>
      <c r="D30" s="561" t="s">
        <v>422</v>
      </c>
      <c r="E30" s="690"/>
      <c r="F30" s="434"/>
      <c r="G30" s="520">
        <v>0</v>
      </c>
      <c r="H30" s="434"/>
      <c r="I30" s="698"/>
      <c r="J30" s="1274">
        <v>0</v>
      </c>
    </row>
    <row r="31" spans="1:10" ht="15" x14ac:dyDescent="0.2">
      <c r="A31" s="99">
        <v>19</v>
      </c>
      <c r="B31" s="510"/>
      <c r="C31" s="560"/>
      <c r="D31" s="561" t="s">
        <v>367</v>
      </c>
      <c r="E31" s="690"/>
      <c r="F31" s="434"/>
      <c r="G31" s="520">
        <v>0</v>
      </c>
      <c r="H31" s="434"/>
      <c r="I31" s="698"/>
      <c r="J31" s="1274">
        <v>0</v>
      </c>
    </row>
    <row r="32" spans="1:10" ht="15" x14ac:dyDescent="0.2">
      <c r="A32" s="97">
        <v>20</v>
      </c>
      <c r="B32" s="510"/>
      <c r="C32" s="560"/>
      <c r="D32" s="561" t="s">
        <v>370</v>
      </c>
      <c r="E32" s="690"/>
      <c r="F32" s="434"/>
      <c r="G32" s="520"/>
      <c r="H32" s="434"/>
      <c r="I32" s="698"/>
      <c r="J32" s="1274">
        <v>3170</v>
      </c>
    </row>
    <row r="33" spans="1:10" ht="16.5" thickBot="1" x14ac:dyDescent="0.3">
      <c r="A33" s="113">
        <v>21</v>
      </c>
      <c r="B33" s="512"/>
      <c r="C33" s="563"/>
      <c r="D33" s="564" t="s">
        <v>362</v>
      </c>
      <c r="E33" s="692"/>
      <c r="F33" s="565"/>
      <c r="G33" s="566">
        <v>0</v>
      </c>
      <c r="H33" s="565"/>
      <c r="I33" s="699"/>
      <c r="J33" s="1276">
        <v>0</v>
      </c>
    </row>
    <row r="34" spans="1:10" ht="15.75" x14ac:dyDescent="0.25">
      <c r="A34" s="16"/>
      <c r="B34" s="16"/>
      <c r="D34" s="567"/>
      <c r="E34" s="568"/>
      <c r="F34" s="569"/>
      <c r="G34" s="570"/>
      <c r="H34" s="569"/>
      <c r="I34" s="700"/>
      <c r="J34" s="1277"/>
    </row>
    <row r="231" ht="16.5" customHeight="1" x14ac:dyDescent="0.2"/>
    <row r="283" ht="11.25" customHeight="1" x14ac:dyDescent="0.2"/>
  </sheetData>
  <mergeCells count="8">
    <mergeCell ref="A1:J1"/>
    <mergeCell ref="J3:J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="85" zoomScaleNormal="85" workbookViewId="0">
      <selection activeCell="H12" sqref="H12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2.85546875" style="16" customWidth="1"/>
    <col min="7" max="7" width="10.42578125" style="16" customWidth="1"/>
    <col min="8" max="8" width="19.5703125" style="878" customWidth="1"/>
    <col min="10" max="16384" width="9.140625" style="16"/>
  </cols>
  <sheetData>
    <row r="1" spans="1:8" ht="23.25" x14ac:dyDescent="0.2">
      <c r="A1" s="1332" t="s">
        <v>435</v>
      </c>
      <c r="B1" s="1332"/>
      <c r="C1" s="1332"/>
      <c r="D1" s="1332"/>
      <c r="E1" s="1332"/>
      <c r="F1" s="1332"/>
      <c r="G1" s="1332"/>
      <c r="H1" s="1332"/>
    </row>
    <row r="2" spans="1:8" ht="15.75" thickBot="1" x14ac:dyDescent="0.25">
      <c r="A2" s="571"/>
      <c r="B2" s="571"/>
      <c r="C2" s="571"/>
      <c r="D2" s="571"/>
      <c r="E2" s="571"/>
      <c r="F2" s="571"/>
      <c r="G2" s="571"/>
    </row>
    <row r="3" spans="1:8" ht="15.75" x14ac:dyDescent="0.25">
      <c r="A3" s="1320" t="s">
        <v>157</v>
      </c>
      <c r="B3" s="1329"/>
      <c r="C3" s="1329"/>
      <c r="D3" s="1329"/>
      <c r="E3" s="1329"/>
      <c r="F3" s="1515"/>
      <c r="G3" s="572"/>
      <c r="H3" s="1278"/>
    </row>
    <row r="4" spans="1:8" ht="15.75" x14ac:dyDescent="0.25">
      <c r="A4" s="1330"/>
      <c r="B4" s="1331"/>
      <c r="C4" s="1331"/>
      <c r="D4" s="1331"/>
      <c r="E4" s="1331"/>
      <c r="F4" s="1516"/>
      <c r="G4" s="573" t="s">
        <v>21</v>
      </c>
      <c r="H4" s="1279" t="s">
        <v>463</v>
      </c>
    </row>
    <row r="5" spans="1:8" ht="15.75" x14ac:dyDescent="0.25">
      <c r="A5" s="168"/>
      <c r="B5" s="220" t="s">
        <v>22</v>
      </c>
      <c r="C5" s="220" t="s">
        <v>23</v>
      </c>
      <c r="D5" s="220" t="s">
        <v>24</v>
      </c>
      <c r="E5" s="574"/>
      <c r="F5" s="575"/>
      <c r="G5" s="576" t="s">
        <v>183</v>
      </c>
      <c r="H5" s="1279"/>
    </row>
    <row r="6" spans="1:8" ht="16.5" thickBot="1" x14ac:dyDescent="0.3">
      <c r="A6" s="168"/>
      <c r="B6" s="220"/>
      <c r="C6" s="497"/>
      <c r="D6" s="220" t="s">
        <v>25</v>
      </c>
      <c r="E6" s="574"/>
      <c r="F6" s="575"/>
      <c r="G6" s="576"/>
      <c r="H6" s="1279"/>
    </row>
    <row r="7" spans="1:8" ht="15.75" x14ac:dyDescent="0.25">
      <c r="A7" s="640">
        <v>1</v>
      </c>
      <c r="B7" s="641" t="s">
        <v>159</v>
      </c>
      <c r="C7" s="642"/>
      <c r="D7" s="643"/>
      <c r="E7" s="644" t="s">
        <v>158</v>
      </c>
      <c r="F7" s="645"/>
      <c r="G7" s="646"/>
      <c r="H7" s="1280"/>
    </row>
    <row r="8" spans="1:8" s="134" customFormat="1" ht="15.75" x14ac:dyDescent="0.25">
      <c r="A8" s="577">
        <v>2</v>
      </c>
      <c r="B8" s="578"/>
      <c r="C8" s="579"/>
      <c r="D8" s="200"/>
      <c r="E8" s="580" t="s">
        <v>327</v>
      </c>
      <c r="F8" s="581"/>
      <c r="G8" s="1207">
        <v>12000</v>
      </c>
      <c r="H8" s="1281">
        <v>6329.31</v>
      </c>
    </row>
    <row r="9" spans="1:8" ht="15.75" x14ac:dyDescent="0.25">
      <c r="A9" s="582">
        <v>3</v>
      </c>
      <c r="B9" s="583"/>
      <c r="C9" s="584"/>
      <c r="D9" s="585"/>
      <c r="E9" s="586" t="s">
        <v>381</v>
      </c>
      <c r="F9" s="587"/>
      <c r="G9" s="1207">
        <v>19100</v>
      </c>
      <c r="H9" s="1281">
        <v>9370.85</v>
      </c>
    </row>
    <row r="10" spans="1:8" ht="15.75" x14ac:dyDescent="0.25">
      <c r="A10" s="1170">
        <v>4</v>
      </c>
      <c r="B10" s="1171"/>
      <c r="C10" s="1172"/>
      <c r="D10" s="1173"/>
      <c r="E10" s="1174" t="s">
        <v>480</v>
      </c>
      <c r="F10" s="1175"/>
      <c r="G10" s="1176">
        <v>0</v>
      </c>
      <c r="H10" s="1283">
        <v>1416.32</v>
      </c>
    </row>
    <row r="11" spans="1:8" ht="23.25" customHeight="1" thickBot="1" x14ac:dyDescent="0.3">
      <c r="A11" s="647">
        <v>5</v>
      </c>
      <c r="B11" s="648"/>
      <c r="C11" s="648"/>
      <c r="D11" s="649"/>
      <c r="E11" s="183" t="s">
        <v>160</v>
      </c>
      <c r="F11" s="650"/>
      <c r="G11" s="651">
        <f>SUM(G8:G10)</f>
        <v>31100</v>
      </c>
      <c r="H11" s="1282">
        <f>SUM(H8+H9+ H10)</f>
        <v>17116.48</v>
      </c>
    </row>
  </sheetData>
  <mergeCells count="2">
    <mergeCell ref="A3:F4"/>
    <mergeCell ref="A1:H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scale="98" orientation="portrait" verticalDpi="4294967293" r:id="rId1"/>
  <headerFooter alignWithMargins="0">
    <oddFooter>&amp;LNávrh Rozpočtu 2015&amp;CVFO&amp;Rv11022015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85" zoomScaleNormal="85" workbookViewId="0">
      <selection activeCell="N46" sqref="N46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26.7109375" style="16" customWidth="1"/>
    <col min="7" max="7" width="17.7109375" style="16" customWidth="1"/>
    <col min="8" max="8" width="31.42578125" style="16" customWidth="1"/>
    <col min="9" max="16384" width="9.140625" style="16"/>
  </cols>
  <sheetData>
    <row r="1" spans="1:8" ht="23.25" x14ac:dyDescent="0.35">
      <c r="A1" s="1345" t="s">
        <v>438</v>
      </c>
      <c r="B1" s="1345"/>
      <c r="C1" s="1345"/>
      <c r="D1" s="1345"/>
      <c r="E1" s="1345"/>
      <c r="F1" s="1345"/>
      <c r="G1" s="1345"/>
      <c r="H1" s="1345"/>
    </row>
    <row r="2" spans="1:8" ht="15.75" thickBot="1" x14ac:dyDescent="0.25">
      <c r="A2" s="181"/>
      <c r="B2" s="181"/>
      <c r="C2" s="181"/>
      <c r="D2" s="181"/>
      <c r="E2" s="181"/>
      <c r="F2" s="181"/>
      <c r="G2" s="181"/>
    </row>
    <row r="3" spans="1:8" ht="15" x14ac:dyDescent="0.25">
      <c r="A3" s="1320" t="s">
        <v>175</v>
      </c>
      <c r="B3" s="1329"/>
      <c r="C3" s="1329"/>
      <c r="D3" s="1329"/>
      <c r="E3" s="1329"/>
      <c r="F3" s="1329"/>
      <c r="G3" s="663"/>
      <c r="H3" s="666"/>
    </row>
    <row r="4" spans="1:8" ht="15.75" thickBot="1" x14ac:dyDescent="0.3">
      <c r="A4" s="1517"/>
      <c r="B4" s="1518"/>
      <c r="C4" s="1518"/>
      <c r="D4" s="1518"/>
      <c r="E4" s="1518"/>
      <c r="F4" s="1518"/>
      <c r="G4" s="664" t="s">
        <v>21</v>
      </c>
      <c r="H4" s="667" t="s">
        <v>457</v>
      </c>
    </row>
    <row r="5" spans="1:8" ht="13.5" thickTop="1" x14ac:dyDescent="0.2">
      <c r="A5" s="168"/>
      <c r="B5" s="306" t="s">
        <v>22</v>
      </c>
      <c r="C5" s="306" t="s">
        <v>23</v>
      </c>
      <c r="D5" s="306" t="s">
        <v>24</v>
      </c>
      <c r="E5" s="307"/>
      <c r="F5" s="307"/>
      <c r="G5" s="665" t="s">
        <v>183</v>
      </c>
      <c r="H5" s="598"/>
    </row>
    <row r="6" spans="1:8" ht="13.5" thickBot="1" x14ac:dyDescent="0.25">
      <c r="A6" s="171"/>
      <c r="B6" s="309"/>
      <c r="C6" s="658"/>
      <c r="D6" s="309" t="s">
        <v>25</v>
      </c>
      <c r="E6" s="311"/>
      <c r="F6" s="311"/>
      <c r="G6" s="669"/>
      <c r="H6" s="668"/>
    </row>
    <row r="7" spans="1:8" ht="37.5" customHeight="1" thickTop="1" x14ac:dyDescent="0.25">
      <c r="A7" s="184">
        <v>1</v>
      </c>
      <c r="B7" s="176"/>
      <c r="C7" s="176"/>
      <c r="D7" s="659"/>
      <c r="E7" s="681" t="s">
        <v>176</v>
      </c>
      <c r="F7" s="682"/>
      <c r="G7" s="964">
        <f>+'P1'!J8+'P2'!J8+'P3'!K8+'P4'!J8+'P5'!K8+'P6'!K8+'P7'!J8+'P8'!K8+'P9'!J8+'P10'!I38+'P11'!J8+'P12'!K8</f>
        <v>449706</v>
      </c>
      <c r="H7" s="964">
        <f>+'P1'!K8+'P2'!K8+'P3'!L8+'P4'!K8+'P5'!L8+'P6'!Q8+'P7'!K8+'P8'!L8+'P9'!K8+'P10'!J38+'P11'!K8+'P12'!L8</f>
        <v>302987.46999999997</v>
      </c>
    </row>
    <row r="8" spans="1:8" ht="37.5" customHeight="1" x14ac:dyDescent="0.25">
      <c r="A8" s="588">
        <v>2</v>
      </c>
      <c r="B8" s="632"/>
      <c r="C8" s="660"/>
      <c r="D8" s="661"/>
      <c r="E8" s="683" t="s">
        <v>177</v>
      </c>
      <c r="F8" s="505"/>
      <c r="G8" s="965">
        <f>+KV!I8</f>
        <v>165161</v>
      </c>
      <c r="H8" s="965">
        <f>+KV!J8</f>
        <v>68670.100000000006</v>
      </c>
    </row>
    <row r="9" spans="1:8" ht="39" customHeight="1" x14ac:dyDescent="0.25">
      <c r="A9" s="589">
        <v>3</v>
      </c>
      <c r="B9" s="662"/>
      <c r="C9" s="661"/>
      <c r="D9" s="662"/>
      <c r="E9" s="683" t="s">
        <v>178</v>
      </c>
      <c r="F9" s="505"/>
      <c r="G9" s="965">
        <f>'VFO '!G11</f>
        <v>31100</v>
      </c>
      <c r="H9" s="965">
        <f>'VFO '!H11</f>
        <v>17116.48</v>
      </c>
    </row>
    <row r="10" spans="1:8" ht="39" customHeight="1" thickBot="1" x14ac:dyDescent="0.3">
      <c r="A10" s="185">
        <v>4</v>
      </c>
      <c r="B10" s="182"/>
      <c r="C10" s="182"/>
      <c r="D10" s="182"/>
      <c r="E10" s="590" t="s">
        <v>181</v>
      </c>
      <c r="F10" s="684"/>
      <c r="G10" s="966">
        <f>G7+G8+G9</f>
        <v>645967</v>
      </c>
      <c r="H10" s="966">
        <f>H7+H8+H9</f>
        <v>388774.04999999993</v>
      </c>
    </row>
  </sheetData>
  <mergeCells count="2">
    <mergeCell ref="A3:F4"/>
    <mergeCell ref="A1:H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6" orientation="portrait" r:id="rId1"/>
  <headerFooter alignWithMargins="0">
    <oddFooter>&amp;LNávrh Rozpočtu 2015&amp;CVýdavkySUM&amp;Rv11022015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J15" sqref="J15"/>
    </sheetView>
  </sheetViews>
  <sheetFormatPr defaultRowHeight="12.75" x14ac:dyDescent="0.2"/>
  <cols>
    <col min="1" max="1" width="5.28515625" style="16" customWidth="1"/>
    <col min="2" max="2" width="4.42578125" style="16" customWidth="1"/>
    <col min="3" max="3" width="4.7109375" style="16" customWidth="1"/>
    <col min="4" max="4" width="4.85546875" style="16" customWidth="1"/>
    <col min="5" max="5" width="55.5703125" style="16" customWidth="1"/>
    <col min="6" max="6" width="12.42578125" style="16" customWidth="1"/>
    <col min="7" max="7" width="23.140625" style="16" customWidth="1"/>
    <col min="8" max="8" width="5.85546875" style="16" customWidth="1"/>
    <col min="9" max="16384" width="9.140625" style="16"/>
  </cols>
  <sheetData>
    <row r="1" spans="1:8" ht="23.25" x14ac:dyDescent="0.2">
      <c r="A1" s="1324" t="s">
        <v>438</v>
      </c>
      <c r="B1" s="1313"/>
      <c r="C1" s="1313"/>
      <c r="D1" s="1313"/>
      <c r="E1" s="1313"/>
      <c r="F1" s="1313"/>
      <c r="G1" s="1313"/>
      <c r="H1" s="167"/>
    </row>
    <row r="3" spans="1:8" ht="13.5" thickBot="1" x14ac:dyDescent="0.25"/>
    <row r="4" spans="1:8" x14ac:dyDescent="0.2">
      <c r="A4" s="1320" t="s">
        <v>78</v>
      </c>
      <c r="B4" s="1321"/>
      <c r="C4" s="1321"/>
      <c r="D4" s="1321"/>
      <c r="E4" s="1321"/>
      <c r="F4" s="1325" t="s">
        <v>378</v>
      </c>
      <c r="G4" s="1328" t="s">
        <v>456</v>
      </c>
    </row>
    <row r="5" spans="1:8" x14ac:dyDescent="0.2">
      <c r="A5" s="1322"/>
      <c r="B5" s="1323"/>
      <c r="C5" s="1323"/>
      <c r="D5" s="1323"/>
      <c r="E5" s="1323"/>
      <c r="F5" s="1326"/>
      <c r="G5" s="1328"/>
    </row>
    <row r="6" spans="1:8" x14ac:dyDescent="0.2">
      <c r="A6" s="168"/>
      <c r="B6" s="169" t="s">
        <v>22</v>
      </c>
      <c r="C6" s="169" t="s">
        <v>23</v>
      </c>
      <c r="D6" s="169" t="s">
        <v>24</v>
      </c>
      <c r="E6" s="170"/>
      <c r="F6" s="1326"/>
      <c r="G6" s="1328"/>
    </row>
    <row r="7" spans="1:8" ht="13.5" thickBot="1" x14ac:dyDescent="0.25">
      <c r="A7" s="171"/>
      <c r="B7" s="172"/>
      <c r="C7" s="173"/>
      <c r="D7" s="172" t="s">
        <v>25</v>
      </c>
      <c r="E7" s="174" t="s">
        <v>26</v>
      </c>
      <c r="F7" s="1327"/>
      <c r="G7" s="1328"/>
    </row>
    <row r="8" spans="1:8" ht="16.5" thickTop="1" x14ac:dyDescent="0.25">
      <c r="A8" s="27"/>
      <c r="B8" s="1011" t="s">
        <v>46</v>
      </c>
      <c r="C8" s="1012"/>
      <c r="D8" s="1013"/>
      <c r="E8" s="1014" t="s">
        <v>356</v>
      </c>
      <c r="F8" s="1216">
        <f>+F10</f>
        <v>10000</v>
      </c>
      <c r="G8" s="1221">
        <f>G11+G12</f>
        <v>870.45</v>
      </c>
    </row>
    <row r="9" spans="1:8" ht="15.75" x14ac:dyDescent="0.25">
      <c r="A9" s="175"/>
      <c r="B9" s="578"/>
      <c r="C9" s="579"/>
      <c r="D9" s="200"/>
      <c r="E9" s="1015"/>
      <c r="F9" s="1217"/>
      <c r="G9" s="1222"/>
    </row>
    <row r="10" spans="1:8" ht="15.75" x14ac:dyDescent="0.25">
      <c r="A10" s="175"/>
      <c r="B10" s="579" t="s">
        <v>79</v>
      </c>
      <c r="C10" s="579"/>
      <c r="D10" s="200"/>
      <c r="E10" s="1016" t="s">
        <v>78</v>
      </c>
      <c r="F10" s="1017">
        <f>SUM(F11:F14)</f>
        <v>10000</v>
      </c>
      <c r="G10" s="926">
        <f>SUM(G11:G14)</f>
        <v>870.45</v>
      </c>
    </row>
    <row r="11" spans="1:8" ht="15.75" x14ac:dyDescent="0.25">
      <c r="A11" s="175"/>
      <c r="B11" s="579"/>
      <c r="C11" s="1018" t="s">
        <v>80</v>
      </c>
      <c r="D11" s="1019" t="s">
        <v>38</v>
      </c>
      <c r="E11" s="1020" t="s">
        <v>216</v>
      </c>
      <c r="F11" s="1218">
        <v>10000</v>
      </c>
      <c r="G11" s="994">
        <v>870.45</v>
      </c>
    </row>
    <row r="12" spans="1:8" ht="15.75" x14ac:dyDescent="0.25">
      <c r="A12" s="175"/>
      <c r="B12" s="579"/>
      <c r="C12" s="1021"/>
      <c r="D12" s="1021" t="s">
        <v>40</v>
      </c>
      <c r="E12" s="1022"/>
      <c r="F12" s="1218">
        <v>0</v>
      </c>
      <c r="G12" s="994"/>
    </row>
    <row r="13" spans="1:8" ht="15.75" x14ac:dyDescent="0.25">
      <c r="A13" s="631"/>
      <c r="B13" s="1023"/>
      <c r="C13" s="1024"/>
      <c r="D13" s="1024" t="s">
        <v>32</v>
      </c>
      <c r="E13" s="1025"/>
      <c r="F13" s="1219">
        <v>0</v>
      </c>
      <c r="G13" s="994"/>
    </row>
    <row r="14" spans="1:8" ht="15.75" x14ac:dyDescent="0.25">
      <c r="A14" s="631"/>
      <c r="B14" s="1023"/>
      <c r="C14" s="1024"/>
      <c r="D14" s="1024" t="s">
        <v>54</v>
      </c>
      <c r="E14" s="1025"/>
      <c r="F14" s="1219">
        <v>0</v>
      </c>
      <c r="G14" s="994"/>
    </row>
    <row r="15" spans="1:8" ht="20.25" customHeight="1" thickBot="1" x14ac:dyDescent="0.3">
      <c r="A15" s="631"/>
      <c r="B15" s="1026"/>
      <c r="C15" s="1027"/>
      <c r="D15" s="1028"/>
      <c r="E15" s="1115" t="s">
        <v>81</v>
      </c>
      <c r="F15" s="1220">
        <f>F8</f>
        <v>10000</v>
      </c>
      <c r="G15" s="1223">
        <f>G8</f>
        <v>870.45</v>
      </c>
    </row>
    <row r="16" spans="1:8" x14ac:dyDescent="0.2">
      <c r="A16" s="10"/>
      <c r="B16" s="178"/>
      <c r="C16" s="178"/>
      <c r="D16" s="178"/>
      <c r="E16" s="179"/>
      <c r="F16" s="180"/>
      <c r="G16" s="180"/>
    </row>
    <row r="18" spans="6:6" x14ac:dyDescent="0.2">
      <c r="F18" s="101"/>
    </row>
  </sheetData>
  <mergeCells count="4">
    <mergeCell ref="A4:E5"/>
    <mergeCell ref="A1:G1"/>
    <mergeCell ref="F4:F7"/>
    <mergeCell ref="G4:G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91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zoomScaleNormal="100" workbookViewId="0">
      <selection activeCell="G141" sqref="G141:G142"/>
    </sheetView>
  </sheetViews>
  <sheetFormatPr defaultRowHeight="12.75" x14ac:dyDescent="0.2"/>
  <cols>
    <col min="1" max="1" width="4.28515625" style="16" customWidth="1"/>
    <col min="2" max="2" width="37.7109375" style="16" customWidth="1"/>
    <col min="3" max="3" width="16" style="16" customWidth="1"/>
    <col min="4" max="4" width="26" style="878" customWidth="1"/>
    <col min="5" max="16384" width="9.140625" style="16"/>
  </cols>
  <sheetData>
    <row r="1" spans="1:4" s="19" customFormat="1" ht="31.5" customHeight="1" x14ac:dyDescent="0.35">
      <c r="A1" s="1526" t="s">
        <v>438</v>
      </c>
      <c r="B1" s="1527"/>
      <c r="C1" s="1527"/>
      <c r="D1" s="1527"/>
    </row>
    <row r="2" spans="1:4" ht="13.5" thickBot="1" x14ac:dyDescent="0.25">
      <c r="A2" s="720"/>
      <c r="B2" s="130"/>
      <c r="C2" s="130"/>
      <c r="D2" s="1296"/>
    </row>
    <row r="3" spans="1:4" ht="2.25" customHeight="1" x14ac:dyDescent="0.2">
      <c r="A3" s="1519" t="s">
        <v>82</v>
      </c>
      <c r="B3" s="1520"/>
      <c r="C3" s="1523" t="s">
        <v>379</v>
      </c>
      <c r="D3" s="1525" t="s">
        <v>481</v>
      </c>
    </row>
    <row r="4" spans="1:4" x14ac:dyDescent="0.2">
      <c r="A4" s="1521"/>
      <c r="B4" s="1522"/>
      <c r="C4" s="1524"/>
      <c r="D4" s="1525"/>
    </row>
    <row r="5" spans="1:4" x14ac:dyDescent="0.2">
      <c r="A5" s="1521"/>
      <c r="B5" s="1522"/>
      <c r="C5" s="1524"/>
      <c r="D5" s="1525"/>
    </row>
    <row r="6" spans="1:4" x14ac:dyDescent="0.2">
      <c r="A6" s="1521"/>
      <c r="B6" s="1522"/>
      <c r="C6" s="1524"/>
      <c r="D6" s="1525"/>
    </row>
    <row r="7" spans="1:4" ht="13.5" thickBot="1" x14ac:dyDescent="0.25">
      <c r="A7" s="1521"/>
      <c r="B7" s="1522"/>
      <c r="C7" s="1524"/>
      <c r="D7" s="1525"/>
    </row>
    <row r="8" spans="1:4" ht="15.75" x14ac:dyDescent="0.25">
      <c r="A8" s="707">
        <v>1</v>
      </c>
      <c r="B8" s="710" t="s">
        <v>83</v>
      </c>
      <c r="C8" s="1303">
        <f>+'BP '!H74</f>
        <v>449206</v>
      </c>
      <c r="D8" s="1255">
        <f>+'BP '!I74</f>
        <v>392230.77</v>
      </c>
    </row>
    <row r="9" spans="1:4" ht="15.75" x14ac:dyDescent="0.25">
      <c r="A9" s="702">
        <v>2</v>
      </c>
      <c r="B9" s="711" t="s">
        <v>85</v>
      </c>
      <c r="C9" s="718">
        <f>+KP!F15</f>
        <v>10000</v>
      </c>
      <c r="D9" s="1255">
        <f>+KP!G15</f>
        <v>870.45</v>
      </c>
    </row>
    <row r="10" spans="1:4" ht="15.75" x14ac:dyDescent="0.25">
      <c r="A10" s="705">
        <v>3</v>
      </c>
      <c r="B10" s="712" t="s">
        <v>396</v>
      </c>
      <c r="C10" s="718">
        <f>PFO!G11</f>
        <v>196261</v>
      </c>
      <c r="D10" s="1255">
        <f>PFO!H11</f>
        <v>256588.96</v>
      </c>
    </row>
    <row r="11" spans="1:4" ht="16.5" thickBot="1" x14ac:dyDescent="0.3">
      <c r="A11" s="708"/>
      <c r="B11" s="713" t="s">
        <v>382</v>
      </c>
      <c r="C11" s="719">
        <f>SUM(C8:C10)</f>
        <v>655467</v>
      </c>
      <c r="D11" s="1255">
        <f>SUM(D8:D10)</f>
        <v>649690.18000000005</v>
      </c>
    </row>
    <row r="12" spans="1:4" ht="16.5" thickBot="1" x14ac:dyDescent="0.3">
      <c r="A12" s="721"/>
      <c r="B12" s="714"/>
      <c r="C12" s="723"/>
      <c r="D12" s="1255"/>
    </row>
    <row r="13" spans="1:4" ht="16.5" thickBot="1" x14ac:dyDescent="0.3">
      <c r="A13" s="707">
        <v>4</v>
      </c>
      <c r="B13" s="710" t="s">
        <v>84</v>
      </c>
      <c r="C13" s="717">
        <f>+'Výdavky SUM'!G7</f>
        <v>449706</v>
      </c>
      <c r="D13" s="1255">
        <f>+'Výdavky SUM'!H7</f>
        <v>302987.46999999997</v>
      </c>
    </row>
    <row r="14" spans="1:4" ht="15.75" x14ac:dyDescent="0.25">
      <c r="A14" s="702">
        <v>5</v>
      </c>
      <c r="B14" s="711" t="s">
        <v>86</v>
      </c>
      <c r="C14" s="717">
        <f>+'Výdavky SUM'!G8</f>
        <v>165161</v>
      </c>
      <c r="D14" s="1255">
        <f>+'Výdavky SUM'!H8</f>
        <v>68670.100000000006</v>
      </c>
    </row>
    <row r="15" spans="1:4" ht="15.75" x14ac:dyDescent="0.25">
      <c r="A15" s="706">
        <v>6</v>
      </c>
      <c r="B15" s="712" t="s">
        <v>157</v>
      </c>
      <c r="C15" s="718">
        <f>'VFO '!G11</f>
        <v>31100</v>
      </c>
      <c r="D15" s="1255">
        <f>'VFO '!H11</f>
        <v>17116.48</v>
      </c>
    </row>
    <row r="16" spans="1:4" ht="16.5" thickBot="1" x14ac:dyDescent="0.3">
      <c r="A16" s="709"/>
      <c r="B16" s="715" t="s">
        <v>415</v>
      </c>
      <c r="C16" s="719">
        <f>SUM(C13:C15)</f>
        <v>645967</v>
      </c>
      <c r="D16" s="1255">
        <f>SUM(D13:D15)</f>
        <v>388774.04999999993</v>
      </c>
    </row>
    <row r="17" spans="1:4" ht="15.75" x14ac:dyDescent="0.25">
      <c r="A17" s="706"/>
      <c r="B17" s="716"/>
      <c r="C17" s="718"/>
      <c r="D17" s="1304"/>
    </row>
    <row r="18" spans="1:4" ht="16.5" thickBot="1" x14ac:dyDescent="0.3">
      <c r="A18" s="709"/>
      <c r="B18" s="722" t="s">
        <v>414</v>
      </c>
      <c r="C18" s="724">
        <f>+C11-C16</f>
        <v>9500</v>
      </c>
      <c r="D18" s="1305">
        <f>+D11-D16</f>
        <v>260916.13000000012</v>
      </c>
    </row>
    <row r="19" spans="1:4" ht="15.75" hidden="1" x14ac:dyDescent="0.25">
      <c r="A19" s="706"/>
      <c r="B19" s="703"/>
      <c r="C19" s="704"/>
    </row>
    <row r="20" spans="1:4" ht="15" hidden="1" x14ac:dyDescent="0.2">
      <c r="A20" s="599">
        <v>3</v>
      </c>
      <c r="B20" s="522" t="s">
        <v>93</v>
      </c>
      <c r="C20" s="671"/>
    </row>
    <row r="21" spans="1:4" ht="15" hidden="1" x14ac:dyDescent="0.2">
      <c r="A21" s="599" t="s">
        <v>384</v>
      </c>
      <c r="B21" s="602" t="s">
        <v>328</v>
      </c>
      <c r="C21" s="725">
        <f>+'P1'!J8</f>
        <v>123870</v>
      </c>
    </row>
    <row r="22" spans="1:4" ht="15" hidden="1" x14ac:dyDescent="0.2">
      <c r="A22" s="599" t="s">
        <v>385</v>
      </c>
      <c r="B22" s="602" t="s">
        <v>330</v>
      </c>
      <c r="C22" s="725">
        <f>'P2'!J8</f>
        <v>8480</v>
      </c>
    </row>
    <row r="23" spans="1:4" ht="15" hidden="1" x14ac:dyDescent="0.2">
      <c r="A23" s="599" t="s">
        <v>386</v>
      </c>
      <c r="B23" s="602" t="s">
        <v>331</v>
      </c>
      <c r="C23" s="725">
        <f>+'P3'!K8</f>
        <v>2636</v>
      </c>
      <c r="D23" s="878">
        <f>SUM(C21:C32)</f>
        <v>394034</v>
      </c>
    </row>
    <row r="24" spans="1:4" ht="15" hidden="1" x14ac:dyDescent="0.2">
      <c r="A24" s="599" t="s">
        <v>387</v>
      </c>
      <c r="B24" s="602" t="s">
        <v>332</v>
      </c>
      <c r="C24" s="725">
        <f>+'P4'!J8</f>
        <v>1554</v>
      </c>
    </row>
    <row r="25" spans="1:4" ht="15" hidden="1" x14ac:dyDescent="0.2">
      <c r="A25" s="599" t="s">
        <v>388</v>
      </c>
      <c r="B25" s="602" t="s">
        <v>333</v>
      </c>
      <c r="C25" s="725">
        <f>'P5'!K8</f>
        <v>23750</v>
      </c>
    </row>
    <row r="26" spans="1:4" ht="15" hidden="1" x14ac:dyDescent="0.2">
      <c r="A26" s="599" t="s">
        <v>389</v>
      </c>
      <c r="B26" s="602" t="s">
        <v>329</v>
      </c>
      <c r="C26" s="725">
        <f>'P6'!K8</f>
        <v>2300</v>
      </c>
    </row>
    <row r="27" spans="1:4" ht="15" hidden="1" x14ac:dyDescent="0.2">
      <c r="A27" s="599" t="s">
        <v>390</v>
      </c>
      <c r="B27" s="602" t="s">
        <v>334</v>
      </c>
      <c r="C27" s="725">
        <f>+'P7'!J8</f>
        <v>155800</v>
      </c>
    </row>
    <row r="28" spans="1:4" ht="15" hidden="1" x14ac:dyDescent="0.2">
      <c r="A28" s="599" t="s">
        <v>391</v>
      </c>
      <c r="B28" s="602" t="s">
        <v>335</v>
      </c>
      <c r="C28" s="725">
        <v>12962</v>
      </c>
    </row>
    <row r="29" spans="1:4" ht="15" hidden="1" x14ac:dyDescent="0.2">
      <c r="A29" s="599" t="s">
        <v>392</v>
      </c>
      <c r="B29" s="602" t="s">
        <v>336</v>
      </c>
      <c r="C29" s="725">
        <f>'P9'!J8</f>
        <v>6900</v>
      </c>
    </row>
    <row r="30" spans="1:4" ht="15" hidden="1" x14ac:dyDescent="0.2">
      <c r="A30" s="599" t="s">
        <v>393</v>
      </c>
      <c r="B30" s="602" t="s">
        <v>337</v>
      </c>
      <c r="C30" s="725">
        <f>+'P10'!I8</f>
        <v>6000</v>
      </c>
    </row>
    <row r="31" spans="1:4" ht="15" hidden="1" x14ac:dyDescent="0.2">
      <c r="A31" s="599" t="s">
        <v>394</v>
      </c>
      <c r="B31" s="602" t="s">
        <v>307</v>
      </c>
      <c r="C31" s="725">
        <f>'P11'!J8</f>
        <v>30530</v>
      </c>
    </row>
    <row r="32" spans="1:4" ht="15" hidden="1" x14ac:dyDescent="0.2">
      <c r="A32" s="599" t="s">
        <v>395</v>
      </c>
      <c r="B32" s="602" t="s">
        <v>338</v>
      </c>
      <c r="C32" s="725">
        <f>+'P12'!K8</f>
        <v>19252</v>
      </c>
    </row>
    <row r="33" spans="1:4" ht="15" hidden="1" x14ac:dyDescent="0.2">
      <c r="A33" s="599">
        <v>16</v>
      </c>
      <c r="B33" s="603" t="s">
        <v>165</v>
      </c>
      <c r="C33" s="672">
        <f>C8-C13</f>
        <v>-500</v>
      </c>
    </row>
    <row r="34" spans="1:4" ht="15.75" hidden="1" x14ac:dyDescent="0.25">
      <c r="A34" s="653">
        <v>17</v>
      </c>
      <c r="B34" s="601" t="s">
        <v>85</v>
      </c>
      <c r="C34" s="670">
        <f>+KP!F8</f>
        <v>10000</v>
      </c>
    </row>
    <row r="35" spans="1:4" ht="15.75" hidden="1" x14ac:dyDescent="0.25">
      <c r="A35" s="653">
        <v>18</v>
      </c>
      <c r="B35" s="601" t="s">
        <v>86</v>
      </c>
      <c r="C35" s="670">
        <f>+KV!I8</f>
        <v>165161</v>
      </c>
    </row>
    <row r="36" spans="1:4" ht="15.75" hidden="1" x14ac:dyDescent="0.25">
      <c r="A36" s="599">
        <v>19</v>
      </c>
      <c r="B36" s="522" t="s">
        <v>93</v>
      </c>
      <c r="C36" s="673"/>
    </row>
    <row r="37" spans="1:4" ht="15" hidden="1" x14ac:dyDescent="0.2">
      <c r="A37" s="599">
        <v>20</v>
      </c>
      <c r="B37" s="604" t="s">
        <v>373</v>
      </c>
      <c r="C37" s="674">
        <f>+KV!E8</f>
        <v>0</v>
      </c>
      <c r="D37" s="1297"/>
    </row>
    <row r="38" spans="1:4" ht="15" hidden="1" x14ac:dyDescent="0.2">
      <c r="A38" s="599">
        <v>21</v>
      </c>
      <c r="B38" s="604" t="s">
        <v>374</v>
      </c>
      <c r="C38" s="674">
        <f>+KV!G8</f>
        <v>0</v>
      </c>
      <c r="D38" s="1297"/>
    </row>
    <row r="39" spans="1:4" ht="15" hidden="1" x14ac:dyDescent="0.2">
      <c r="A39" s="599">
        <v>22</v>
      </c>
      <c r="B39" s="604" t="s">
        <v>375</v>
      </c>
      <c r="C39" s="674">
        <f>+KV!H8</f>
        <v>0</v>
      </c>
      <c r="D39" s="1297"/>
    </row>
    <row r="40" spans="1:4" ht="15" hidden="1" x14ac:dyDescent="0.2">
      <c r="A40" s="599">
        <v>23</v>
      </c>
      <c r="B40" s="604"/>
      <c r="C40" s="674"/>
      <c r="D40" s="1297"/>
    </row>
    <row r="41" spans="1:4" ht="15" hidden="1" x14ac:dyDescent="0.2">
      <c r="A41" s="599">
        <v>24</v>
      </c>
      <c r="B41" s="604"/>
      <c r="C41" s="674"/>
      <c r="D41" s="1297"/>
    </row>
    <row r="42" spans="1:4" ht="15" hidden="1" x14ac:dyDescent="0.2">
      <c r="A42" s="599">
        <v>25</v>
      </c>
      <c r="B42" s="604"/>
      <c r="C42" s="671"/>
      <c r="D42" s="1297"/>
    </row>
    <row r="43" spans="1:4" ht="15" hidden="1" x14ac:dyDescent="0.2">
      <c r="A43" s="652">
        <v>26</v>
      </c>
      <c r="B43" s="603" t="s">
        <v>167</v>
      </c>
      <c r="C43" s="672">
        <f>C34-C35</f>
        <v>-155161</v>
      </c>
      <c r="D43" s="1297"/>
    </row>
    <row r="44" spans="1:4" ht="15.75" hidden="1" x14ac:dyDescent="0.25">
      <c r="A44" s="654">
        <v>27</v>
      </c>
      <c r="B44" s="605" t="s">
        <v>161</v>
      </c>
      <c r="C44" s="675">
        <f>C8+C34</f>
        <v>459206</v>
      </c>
      <c r="D44" s="1297"/>
    </row>
    <row r="45" spans="1:4" ht="15.75" hidden="1" x14ac:dyDescent="0.25">
      <c r="A45" s="654">
        <v>28</v>
      </c>
      <c r="B45" s="606" t="s">
        <v>10</v>
      </c>
      <c r="C45" s="675">
        <f>+C13+C35</f>
        <v>614867</v>
      </c>
      <c r="D45" s="1297"/>
    </row>
    <row r="46" spans="1:4" ht="15.75" hidden="1" thickBot="1" x14ac:dyDescent="0.25">
      <c r="A46" s="655">
        <v>29</v>
      </c>
      <c r="B46" s="591" t="s">
        <v>166</v>
      </c>
      <c r="C46" s="676">
        <f>C44-C45</f>
        <v>-155661</v>
      </c>
      <c r="D46" s="1297"/>
    </row>
    <row r="47" spans="1:4" ht="19.5" hidden="1" thickBot="1" x14ac:dyDescent="0.3">
      <c r="A47" s="656">
        <v>30</v>
      </c>
      <c r="B47" s="592" t="s">
        <v>377</v>
      </c>
      <c r="C47" s="677">
        <f>C48-C51</f>
        <v>165161</v>
      </c>
      <c r="D47" s="1297"/>
    </row>
    <row r="48" spans="1:4" ht="15.75" hidden="1" x14ac:dyDescent="0.25">
      <c r="A48" s="653">
        <v>31</v>
      </c>
      <c r="B48" s="600" t="s">
        <v>163</v>
      </c>
      <c r="C48" s="670">
        <f>C49</f>
        <v>196261</v>
      </c>
      <c r="D48" s="1297"/>
    </row>
    <row r="49" spans="1:4" ht="15" hidden="1" x14ac:dyDescent="0.2">
      <c r="A49" s="561">
        <v>32</v>
      </c>
      <c r="B49" s="607" t="s">
        <v>92</v>
      </c>
      <c r="C49" s="678">
        <f>PFO!G11</f>
        <v>196261</v>
      </c>
      <c r="D49" s="1297"/>
    </row>
    <row r="50" spans="1:4" ht="15.75" hidden="1" x14ac:dyDescent="0.25">
      <c r="A50" s="653">
        <v>33</v>
      </c>
      <c r="B50" s="600" t="s">
        <v>87</v>
      </c>
      <c r="C50" s="670" t="e">
        <f>#REF!/30.126*1000</f>
        <v>#REF!</v>
      </c>
      <c r="D50" s="1297"/>
    </row>
    <row r="51" spans="1:4" ht="15.75" hidden="1" x14ac:dyDescent="0.25">
      <c r="A51" s="653">
        <v>34</v>
      </c>
      <c r="B51" s="600" t="s">
        <v>157</v>
      </c>
      <c r="C51" s="670">
        <f>C52</f>
        <v>31100</v>
      </c>
      <c r="D51" s="1297"/>
    </row>
    <row r="52" spans="1:4" ht="15.75" hidden="1" x14ac:dyDescent="0.25">
      <c r="A52" s="561">
        <v>35</v>
      </c>
      <c r="B52" s="522" t="s">
        <v>162</v>
      </c>
      <c r="C52" s="679">
        <f>'VFO '!G11</f>
        <v>31100</v>
      </c>
      <c r="D52" s="1297"/>
    </row>
    <row r="53" spans="1:4" ht="16.5" hidden="1" thickTop="1" thickBot="1" x14ac:dyDescent="0.25">
      <c r="A53" s="657">
        <v>36</v>
      </c>
      <c r="B53" s="593" t="s">
        <v>168</v>
      </c>
      <c r="C53" s="680">
        <f>C47+C46</f>
        <v>9500</v>
      </c>
      <c r="D53" s="1297"/>
    </row>
    <row r="54" spans="1:4" hidden="1" x14ac:dyDescent="0.2">
      <c r="A54" s="594"/>
      <c r="B54" s="595"/>
    </row>
    <row r="55" spans="1:4" ht="15" hidden="1" x14ac:dyDescent="0.2">
      <c r="A55" s="596" t="s">
        <v>88</v>
      </c>
      <c r="B55" s="597"/>
    </row>
    <row r="56" spans="1:4" ht="15" hidden="1" x14ac:dyDescent="0.2">
      <c r="A56" s="596" t="s">
        <v>89</v>
      </c>
      <c r="B56" s="597"/>
    </row>
    <row r="57" spans="1:4" ht="15" hidden="1" x14ac:dyDescent="0.2">
      <c r="A57" s="596" t="s">
        <v>90</v>
      </c>
      <c r="B57" s="597"/>
    </row>
    <row r="58" spans="1:4" ht="15" hidden="1" x14ac:dyDescent="0.2">
      <c r="A58" s="596" t="s">
        <v>91</v>
      </c>
      <c r="B58" s="597"/>
    </row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2:2" hidden="1" x14ac:dyDescent="0.2"/>
    <row r="130" spans="2:2" hidden="1" x14ac:dyDescent="0.2"/>
    <row r="131" spans="2:2" hidden="1" x14ac:dyDescent="0.2"/>
    <row r="132" spans="2:2" hidden="1" x14ac:dyDescent="0.2"/>
    <row r="133" spans="2:2" hidden="1" x14ac:dyDescent="0.2"/>
    <row r="134" spans="2:2" hidden="1" x14ac:dyDescent="0.2"/>
    <row r="135" spans="2:2" hidden="1" x14ac:dyDescent="0.2"/>
    <row r="136" spans="2:2" hidden="1" x14ac:dyDescent="0.2"/>
    <row r="139" spans="2:2" x14ac:dyDescent="0.2">
      <c r="B139" s="1141"/>
    </row>
  </sheetData>
  <mergeCells count="4">
    <mergeCell ref="A3:B7"/>
    <mergeCell ref="C3:C7"/>
    <mergeCell ref="D3:D7"/>
    <mergeCell ref="A1:D1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2"/>
  <sheetViews>
    <sheetView workbookViewId="0">
      <selection activeCell="K8" sqref="K8"/>
    </sheetView>
  </sheetViews>
  <sheetFormatPr defaultRowHeight="12.75" x14ac:dyDescent="0.2"/>
  <cols>
    <col min="2" max="2" width="29.5703125" customWidth="1"/>
    <col min="3" max="3" width="29.42578125" style="1301" customWidth="1"/>
  </cols>
  <sheetData>
    <row r="4" spans="2:3" x14ac:dyDescent="0.2">
      <c r="B4" s="22" t="s">
        <v>484</v>
      </c>
    </row>
    <row r="6" spans="2:3" ht="42.75" customHeight="1" x14ac:dyDescent="0.2">
      <c r="B6" s="1298" t="s">
        <v>485</v>
      </c>
      <c r="C6" s="1299">
        <v>31578.04</v>
      </c>
    </row>
    <row r="7" spans="2:3" ht="42.75" customHeight="1" x14ac:dyDescent="0.2">
      <c r="B7" s="1298" t="s">
        <v>486</v>
      </c>
      <c r="C7" s="1299">
        <v>1782.78</v>
      </c>
    </row>
    <row r="8" spans="2:3" ht="47.25" customHeight="1" x14ac:dyDescent="0.2">
      <c r="B8" s="1300" t="s">
        <v>368</v>
      </c>
      <c r="C8" s="1299">
        <v>33360.82</v>
      </c>
    </row>
    <row r="12" spans="2:3" x14ac:dyDescent="0.2">
      <c r="B12" s="22" t="s">
        <v>487</v>
      </c>
    </row>
    <row r="15" spans="2:3" x14ac:dyDescent="0.2">
      <c r="B15" s="22" t="s">
        <v>488</v>
      </c>
    </row>
    <row r="17" spans="2:3" ht="25.5" customHeight="1" x14ac:dyDescent="0.2">
      <c r="B17" s="1298" t="s">
        <v>489</v>
      </c>
      <c r="C17" s="1299">
        <v>1360.52</v>
      </c>
    </row>
    <row r="18" spans="2:3" ht="26.25" customHeight="1" x14ac:dyDescent="0.2">
      <c r="B18" s="1298" t="s">
        <v>68</v>
      </c>
      <c r="C18" s="1299">
        <v>3061.43</v>
      </c>
    </row>
    <row r="19" spans="2:3" ht="24" customHeight="1" x14ac:dyDescent="0.2">
      <c r="B19" s="1298" t="s">
        <v>403</v>
      </c>
      <c r="C19" s="1299">
        <v>951.92</v>
      </c>
    </row>
    <row r="20" spans="2:3" ht="25.5" customHeight="1" x14ac:dyDescent="0.2">
      <c r="B20" s="1298" t="s">
        <v>490</v>
      </c>
      <c r="C20" s="1299">
        <v>1660</v>
      </c>
    </row>
    <row r="21" spans="2:3" ht="25.5" customHeight="1" x14ac:dyDescent="0.2">
      <c r="B21" s="1298" t="s">
        <v>491</v>
      </c>
      <c r="C21" s="1299">
        <v>700</v>
      </c>
    </row>
    <row r="22" spans="2:3" ht="27.75" customHeight="1" x14ac:dyDescent="0.2">
      <c r="B22" s="1298" t="s">
        <v>306</v>
      </c>
      <c r="C22" s="1299">
        <v>7733.87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4"/>
  <sheetViews>
    <sheetView workbookViewId="0">
      <selection activeCell="H30" sqref="H30"/>
    </sheetView>
  </sheetViews>
  <sheetFormatPr defaultRowHeight="12.75" x14ac:dyDescent="0.2"/>
  <cols>
    <col min="2" max="2" width="23.42578125" customWidth="1"/>
    <col min="3" max="3" width="21" style="1301" customWidth="1"/>
  </cols>
  <sheetData>
    <row r="4" spans="2:3" x14ac:dyDescent="0.2">
      <c r="B4" s="22" t="s">
        <v>492</v>
      </c>
    </row>
    <row r="6" spans="2:3" ht="24.75" customHeight="1" x14ac:dyDescent="0.2">
      <c r="B6" s="1298" t="s">
        <v>493</v>
      </c>
      <c r="C6" s="1299">
        <v>5911.05</v>
      </c>
    </row>
    <row r="7" spans="2:3" ht="24.75" customHeight="1" x14ac:dyDescent="0.2">
      <c r="B7" s="1298" t="s">
        <v>494</v>
      </c>
      <c r="C7" s="1299">
        <v>5340.86</v>
      </c>
    </row>
    <row r="8" spans="2:3" ht="27" customHeight="1" x14ac:dyDescent="0.2">
      <c r="B8" s="1298" t="s">
        <v>495</v>
      </c>
      <c r="C8" s="1299">
        <v>18283.27</v>
      </c>
    </row>
    <row r="9" spans="2:3" ht="25.5" customHeight="1" x14ac:dyDescent="0.2">
      <c r="B9" s="1300" t="s">
        <v>368</v>
      </c>
      <c r="C9" s="1299">
        <v>29535.18</v>
      </c>
    </row>
    <row r="13" spans="2:3" x14ac:dyDescent="0.2">
      <c r="B13" s="22" t="s">
        <v>486</v>
      </c>
    </row>
    <row r="15" spans="2:3" ht="23.25" customHeight="1" x14ac:dyDescent="0.2">
      <c r="B15" s="1298" t="s">
        <v>403</v>
      </c>
      <c r="C15" s="1299">
        <v>23.6</v>
      </c>
    </row>
    <row r="16" spans="2:3" ht="25.5" customHeight="1" x14ac:dyDescent="0.2">
      <c r="B16" s="1298" t="s">
        <v>264</v>
      </c>
      <c r="C16" s="1299">
        <v>26.04</v>
      </c>
    </row>
    <row r="17" spans="2:3" ht="24" customHeight="1" x14ac:dyDescent="0.2">
      <c r="B17" s="1298" t="s">
        <v>496</v>
      </c>
      <c r="C17" s="1299">
        <v>224.16</v>
      </c>
    </row>
    <row r="18" spans="2:3" ht="25.5" customHeight="1" x14ac:dyDescent="0.2">
      <c r="B18" s="1300" t="s">
        <v>368</v>
      </c>
      <c r="C18" s="1299">
        <v>273.8</v>
      </c>
    </row>
    <row r="21" spans="2:3" x14ac:dyDescent="0.2">
      <c r="B21" s="16" t="s">
        <v>497</v>
      </c>
    </row>
    <row r="23" spans="2:3" ht="24.75" customHeight="1" x14ac:dyDescent="0.2">
      <c r="B23" s="1298" t="s">
        <v>498</v>
      </c>
      <c r="C23" s="1299">
        <v>33360.82</v>
      </c>
    </row>
    <row r="24" spans="2:3" ht="21" customHeight="1" x14ac:dyDescent="0.2">
      <c r="B24" s="1298" t="s">
        <v>499</v>
      </c>
      <c r="C24" s="1299">
        <v>37542.85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3"/>
  <sheetViews>
    <sheetView topLeftCell="A4" workbookViewId="0">
      <selection activeCell="E25" sqref="E25"/>
    </sheetView>
  </sheetViews>
  <sheetFormatPr defaultRowHeight="12.75" x14ac:dyDescent="0.2"/>
  <cols>
    <col min="2" max="2" width="28.5703125" customWidth="1"/>
    <col min="3" max="3" width="28.5703125" style="1301" customWidth="1"/>
  </cols>
  <sheetData>
    <row r="3" spans="2:3" x14ac:dyDescent="0.2">
      <c r="B3" s="16" t="s">
        <v>500</v>
      </c>
    </row>
    <row r="5" spans="2:3" ht="23.25" customHeight="1" x14ac:dyDescent="0.2">
      <c r="B5" s="1298" t="s">
        <v>501</v>
      </c>
      <c r="C5" s="1299">
        <v>683051</v>
      </c>
    </row>
    <row r="6" spans="2:3" ht="24" customHeight="1" x14ac:dyDescent="0.2">
      <c r="B6" s="1298" t="s">
        <v>502</v>
      </c>
      <c r="C6" s="1299">
        <v>426317.1</v>
      </c>
    </row>
    <row r="7" spans="2:3" ht="27.75" customHeight="1" x14ac:dyDescent="0.2">
      <c r="B7" s="1298" t="s">
        <v>503</v>
      </c>
      <c r="C7" s="1299">
        <v>256733.9</v>
      </c>
    </row>
    <row r="10" spans="2:3" x14ac:dyDescent="0.2">
      <c r="B10" s="22" t="s">
        <v>516</v>
      </c>
      <c r="C10" s="1302"/>
    </row>
    <row r="11" spans="2:3" x14ac:dyDescent="0.2">
      <c r="B11" s="22" t="s">
        <v>505</v>
      </c>
      <c r="C11" s="1302">
        <v>3624.62</v>
      </c>
    </row>
    <row r="12" spans="2:3" x14ac:dyDescent="0.2">
      <c r="B12" s="22" t="s">
        <v>506</v>
      </c>
      <c r="C12" s="1302">
        <v>29.94</v>
      </c>
    </row>
    <row r="13" spans="2:3" x14ac:dyDescent="0.2">
      <c r="B13" s="22" t="s">
        <v>507</v>
      </c>
      <c r="C13" s="1302">
        <v>16013.9</v>
      </c>
    </row>
    <row r="14" spans="2:3" x14ac:dyDescent="0.2">
      <c r="B14" s="22" t="s">
        <v>508</v>
      </c>
      <c r="C14" s="1302">
        <v>15.8</v>
      </c>
    </row>
    <row r="15" spans="2:3" x14ac:dyDescent="0.2">
      <c r="B15" s="22" t="s">
        <v>509</v>
      </c>
      <c r="C15" s="1302">
        <v>3459.91</v>
      </c>
    </row>
    <row r="16" spans="2:3" x14ac:dyDescent="0.2">
      <c r="B16" s="22" t="s">
        <v>510</v>
      </c>
      <c r="C16" s="1302">
        <v>4477.95</v>
      </c>
    </row>
    <row r="17" spans="2:3" x14ac:dyDescent="0.2">
      <c r="B17" s="22" t="s">
        <v>511</v>
      </c>
      <c r="C17" s="1302">
        <v>79.41</v>
      </c>
    </row>
    <row r="18" spans="2:3" x14ac:dyDescent="0.2">
      <c r="B18" s="22" t="s">
        <v>512</v>
      </c>
      <c r="C18" s="1302">
        <v>151668.6</v>
      </c>
    </row>
    <row r="19" spans="2:3" x14ac:dyDescent="0.2">
      <c r="B19" s="22" t="s">
        <v>513</v>
      </c>
      <c r="C19" s="1302">
        <v>74686</v>
      </c>
    </row>
    <row r="20" spans="2:3" x14ac:dyDescent="0.2">
      <c r="B20" s="22" t="s">
        <v>514</v>
      </c>
      <c r="C20" s="1302">
        <v>705.55</v>
      </c>
    </row>
    <row r="21" spans="2:3" x14ac:dyDescent="0.2">
      <c r="B21" s="22" t="s">
        <v>515</v>
      </c>
      <c r="C21" s="1302">
        <v>1972.22</v>
      </c>
    </row>
    <row r="22" spans="2:3" x14ac:dyDescent="0.2">
      <c r="B22" s="22" t="s">
        <v>368</v>
      </c>
      <c r="C22" s="1302">
        <f>SUM(C11:C21)</f>
        <v>256733.9</v>
      </c>
    </row>
    <row r="23" spans="2:3" x14ac:dyDescent="0.2">
      <c r="B23" s="22"/>
      <c r="C23" s="130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zoomScale="85" zoomScaleNormal="85" workbookViewId="0">
      <selection activeCell="L35" sqref="L35"/>
    </sheetView>
  </sheetViews>
  <sheetFormatPr defaultRowHeight="12.75" x14ac:dyDescent="0.2"/>
  <cols>
    <col min="1" max="1" width="3.140625" style="16" customWidth="1"/>
    <col min="2" max="2" width="5.140625" style="16" customWidth="1"/>
    <col min="3" max="3" width="4.42578125" style="16" customWidth="1"/>
    <col min="4" max="4" width="4.28515625" style="16" customWidth="1"/>
    <col min="5" max="5" width="9.140625" style="16"/>
    <col min="6" max="6" width="46" style="16" customWidth="1"/>
    <col min="7" max="7" width="16.140625" style="16" customWidth="1"/>
    <col min="8" max="8" width="24.7109375" style="878" customWidth="1"/>
    <col min="9" max="16384" width="9.140625" style="16"/>
  </cols>
  <sheetData>
    <row r="1" spans="1:9" ht="23.25" x14ac:dyDescent="0.2">
      <c r="A1" s="1324" t="s">
        <v>438</v>
      </c>
      <c r="B1" s="1332"/>
      <c r="C1" s="1332"/>
      <c r="D1" s="1332"/>
      <c r="E1" s="1332"/>
      <c r="F1" s="1332"/>
      <c r="G1" s="1332"/>
      <c r="H1" s="1332"/>
      <c r="I1" s="86"/>
    </row>
    <row r="2" spans="1:9" ht="15.75" thickBot="1" x14ac:dyDescent="0.25">
      <c r="A2" s="181"/>
      <c r="B2" s="181"/>
      <c r="C2" s="181"/>
      <c r="D2" s="181"/>
      <c r="E2" s="181"/>
      <c r="F2" s="181"/>
      <c r="G2" s="181"/>
    </row>
    <row r="3" spans="1:9" ht="12.75" customHeight="1" x14ac:dyDescent="0.2">
      <c r="A3" s="1320" t="s">
        <v>142</v>
      </c>
      <c r="B3" s="1329"/>
      <c r="C3" s="1329"/>
      <c r="D3" s="1329"/>
      <c r="E3" s="1329"/>
      <c r="F3" s="1329"/>
      <c r="G3" s="1333" t="s">
        <v>378</v>
      </c>
      <c r="H3" s="1336" t="s">
        <v>439</v>
      </c>
    </row>
    <row r="4" spans="1:9" ht="12.75" customHeight="1" x14ac:dyDescent="0.2">
      <c r="A4" s="1330"/>
      <c r="B4" s="1331"/>
      <c r="C4" s="1331"/>
      <c r="D4" s="1331"/>
      <c r="E4" s="1331"/>
      <c r="F4" s="1331"/>
      <c r="G4" s="1334"/>
      <c r="H4" s="1337"/>
    </row>
    <row r="5" spans="1:9" ht="15" customHeight="1" x14ac:dyDescent="0.2">
      <c r="A5" s="1116"/>
      <c r="B5" s="423" t="s">
        <v>22</v>
      </c>
      <c r="C5" s="423" t="s">
        <v>23</v>
      </c>
      <c r="D5" s="423" t="s">
        <v>24</v>
      </c>
      <c r="E5" s="574"/>
      <c r="F5" s="574"/>
      <c r="G5" s="1334"/>
      <c r="H5" s="1337"/>
    </row>
    <row r="6" spans="1:9" ht="15.75" customHeight="1" thickBot="1" x14ac:dyDescent="0.25">
      <c r="A6" s="1117"/>
      <c r="B6" s="747"/>
      <c r="C6" s="195"/>
      <c r="D6" s="747" t="s">
        <v>25</v>
      </c>
      <c r="E6" s="1118"/>
      <c r="F6" s="1118"/>
      <c r="G6" s="1335"/>
      <c r="H6" s="1338"/>
    </row>
    <row r="7" spans="1:9" ht="16.5" thickTop="1" x14ac:dyDescent="0.25">
      <c r="A7" s="1119">
        <v>1</v>
      </c>
      <c r="B7" s="1011" t="s">
        <v>147</v>
      </c>
      <c r="C7" s="1012"/>
      <c r="D7" s="1013"/>
      <c r="E7" s="1120" t="s">
        <v>144</v>
      </c>
      <c r="F7" s="1121"/>
      <c r="G7" s="1122">
        <f>G8</f>
        <v>196261</v>
      </c>
      <c r="H7" s="1224">
        <f>H9</f>
        <v>256588.96</v>
      </c>
    </row>
    <row r="8" spans="1:9" ht="15.75" x14ac:dyDescent="0.25">
      <c r="A8" s="1123">
        <v>2</v>
      </c>
      <c r="B8" s="579"/>
      <c r="C8" s="1124" t="s">
        <v>143</v>
      </c>
      <c r="D8" s="200"/>
      <c r="E8" s="1125" t="s">
        <v>144</v>
      </c>
      <c r="F8" s="1126"/>
      <c r="G8" s="1127">
        <f>SUM(G9:G10)</f>
        <v>196261</v>
      </c>
      <c r="H8" s="1225">
        <f>H9</f>
        <v>256588.96</v>
      </c>
    </row>
    <row r="9" spans="1:9" ht="15.75" x14ac:dyDescent="0.25">
      <c r="A9" s="1123">
        <v>3</v>
      </c>
      <c r="B9" s="579"/>
      <c r="C9" s="1124"/>
      <c r="D9" s="200" t="s">
        <v>143</v>
      </c>
      <c r="E9" s="580" t="s">
        <v>145</v>
      </c>
      <c r="F9" s="580"/>
      <c r="G9" s="1192">
        <v>196261</v>
      </c>
      <c r="H9" s="1226">
        <v>256588.96</v>
      </c>
    </row>
    <row r="10" spans="1:9" ht="15.75" x14ac:dyDescent="0.25">
      <c r="A10" s="1123">
        <v>4</v>
      </c>
      <c r="B10" s="579"/>
      <c r="C10" s="1124"/>
      <c r="D10" s="200"/>
      <c r="E10" s="1128"/>
      <c r="F10" s="1129"/>
      <c r="G10" s="1192">
        <v>0</v>
      </c>
      <c r="H10" s="1226">
        <v>0</v>
      </c>
    </row>
    <row r="11" spans="1:9" ht="23.25" customHeight="1" thickBot="1" x14ac:dyDescent="0.3">
      <c r="A11" s="647">
        <v>5</v>
      </c>
      <c r="B11" s="648"/>
      <c r="C11" s="648"/>
      <c r="D11" s="649"/>
      <c r="E11" s="1130" t="s">
        <v>146</v>
      </c>
      <c r="F11" s="1130"/>
      <c r="G11" s="1131">
        <f>G7</f>
        <v>196261</v>
      </c>
      <c r="H11" s="1227">
        <f>H9</f>
        <v>256588.96</v>
      </c>
    </row>
    <row r="12" spans="1:9" ht="15" x14ac:dyDescent="0.2">
      <c r="A12" s="1132"/>
      <c r="B12" s="19"/>
      <c r="C12" s="19"/>
      <c r="D12" s="19"/>
      <c r="E12" s="19"/>
      <c r="F12" s="19"/>
      <c r="G12" s="19"/>
      <c r="H12" s="1228"/>
    </row>
    <row r="13" spans="1:9" x14ac:dyDescent="0.2">
      <c r="A13" s="633"/>
    </row>
  </sheetData>
  <mergeCells count="4">
    <mergeCell ref="A3:F4"/>
    <mergeCell ref="A1:H1"/>
    <mergeCell ref="G3:G6"/>
    <mergeCell ref="H3:H6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85" orientation="portrait" r:id="rId1"/>
  <headerFooter alignWithMargins="0">
    <oddFooter>&amp;LNávrh rozpočtu 2015&amp;CPFO&amp;Rv11022015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2" zoomScale="85" zoomScaleNormal="85" workbookViewId="0">
      <selection activeCell="AB13" sqref="AB13"/>
    </sheetView>
  </sheetViews>
  <sheetFormatPr defaultRowHeight="12.75" x14ac:dyDescent="0.2"/>
  <cols>
    <col min="1" max="1" width="3.42578125" style="16" customWidth="1"/>
    <col min="2" max="2" width="5" style="16" customWidth="1"/>
    <col min="3" max="3" width="4.7109375" style="16" customWidth="1"/>
    <col min="4" max="4" width="5.140625" style="16" customWidth="1"/>
    <col min="5" max="5" width="9.140625" style="16"/>
    <col min="6" max="6" width="35.42578125" style="16" customWidth="1"/>
    <col min="7" max="7" width="16.28515625" style="16" customWidth="1"/>
    <col min="8" max="8" width="26.42578125" style="16" customWidth="1"/>
    <col min="9" max="16384" width="9.140625" style="16"/>
  </cols>
  <sheetData>
    <row r="1" spans="1:8" ht="23.25" hidden="1" customHeight="1" x14ac:dyDescent="0.2">
      <c r="A1" s="1324" t="s">
        <v>437</v>
      </c>
      <c r="B1" s="1312"/>
      <c r="C1" s="1312"/>
      <c r="D1" s="1312"/>
      <c r="E1" s="1312"/>
      <c r="F1" s="1312"/>
      <c r="G1" s="1312"/>
      <c r="H1" s="1312"/>
    </row>
    <row r="2" spans="1:8" ht="15.75" thickBot="1" x14ac:dyDescent="0.25">
      <c r="A2" s="181"/>
      <c r="B2" s="181"/>
      <c r="C2" s="181"/>
      <c r="D2" s="181"/>
      <c r="E2" s="181"/>
      <c r="F2" s="181"/>
      <c r="G2" s="181"/>
    </row>
    <row r="3" spans="1:8" x14ac:dyDescent="0.2">
      <c r="A3" s="1320" t="s">
        <v>174</v>
      </c>
      <c r="B3" s="1329"/>
      <c r="C3" s="1329"/>
      <c r="D3" s="1329"/>
      <c r="E3" s="1329"/>
      <c r="F3" s="1329"/>
      <c r="G3" s="1339" t="s">
        <v>378</v>
      </c>
      <c r="H3" s="1342" t="s">
        <v>398</v>
      </c>
    </row>
    <row r="4" spans="1:8" x14ac:dyDescent="0.2">
      <c r="A4" s="1330"/>
      <c r="B4" s="1331"/>
      <c r="C4" s="1331"/>
      <c r="D4" s="1331"/>
      <c r="E4" s="1331"/>
      <c r="F4" s="1331"/>
      <c r="G4" s="1340"/>
      <c r="H4" s="1343"/>
    </row>
    <row r="5" spans="1:8" x14ac:dyDescent="0.2">
      <c r="A5" s="168"/>
      <c r="B5" s="169" t="s">
        <v>22</v>
      </c>
      <c r="C5" s="169" t="s">
        <v>23</v>
      </c>
      <c r="D5" s="169" t="s">
        <v>24</v>
      </c>
      <c r="E5" s="170"/>
      <c r="F5" s="170"/>
      <c r="G5" s="1340"/>
      <c r="H5" s="1343"/>
    </row>
    <row r="6" spans="1:8" ht="13.5" thickBot="1" x14ac:dyDescent="0.25">
      <c r="A6" s="171"/>
      <c r="B6" s="172"/>
      <c r="C6" s="173"/>
      <c r="D6" s="172" t="s">
        <v>25</v>
      </c>
      <c r="E6" s="174"/>
      <c r="F6" s="174"/>
      <c r="G6" s="1341"/>
      <c r="H6" s="1344"/>
    </row>
    <row r="7" spans="1:8" ht="37.5" customHeight="1" thickTop="1" x14ac:dyDescent="0.25">
      <c r="A7" s="1029"/>
      <c r="B7" s="1030"/>
      <c r="C7" s="1031"/>
      <c r="D7" s="1032"/>
      <c r="E7" s="1015" t="s">
        <v>148</v>
      </c>
      <c r="F7" s="1020"/>
      <c r="G7" s="1033">
        <f>'BP '!H74</f>
        <v>449206</v>
      </c>
      <c r="H7" s="1033">
        <f>'BP '!I74</f>
        <v>392230.77</v>
      </c>
    </row>
    <row r="8" spans="1:8" ht="37.5" customHeight="1" x14ac:dyDescent="0.25">
      <c r="A8" s="1035"/>
      <c r="B8" s="1031"/>
      <c r="C8" s="1036"/>
      <c r="D8" s="1032"/>
      <c r="E8" s="1015" t="s">
        <v>149</v>
      </c>
      <c r="F8" s="1020"/>
      <c r="G8" s="1033">
        <f>KP!F15</f>
        <v>10000</v>
      </c>
      <c r="H8" s="1033">
        <f>KP!G15</f>
        <v>870.45</v>
      </c>
    </row>
    <row r="9" spans="1:8" ht="39" customHeight="1" x14ac:dyDescent="0.25">
      <c r="A9" s="1037"/>
      <c r="B9" s="1038"/>
      <c r="C9" s="1039"/>
      <c r="D9" s="1040"/>
      <c r="E9" s="1015" t="s">
        <v>179</v>
      </c>
      <c r="F9" s="1020"/>
      <c r="G9" s="1034">
        <f>PFO!G11</f>
        <v>196261</v>
      </c>
      <c r="H9" s="1034">
        <f>PFO!H11</f>
        <v>256588.96</v>
      </c>
    </row>
    <row r="10" spans="1:8" ht="39" customHeight="1" thickBot="1" x14ac:dyDescent="0.3">
      <c r="A10" s="1041"/>
      <c r="B10" s="1042"/>
      <c r="C10" s="1042"/>
      <c r="D10" s="1043"/>
      <c r="E10" s="1044" t="s">
        <v>376</v>
      </c>
      <c r="F10" s="1045"/>
      <c r="G10" s="1046">
        <f>SUM(G7:G9)</f>
        <v>655467</v>
      </c>
      <c r="H10" s="1046">
        <f>SUM(H7:H9)</f>
        <v>649690.18000000005</v>
      </c>
    </row>
  </sheetData>
  <mergeCells count="4">
    <mergeCell ref="A3:F4"/>
    <mergeCell ref="A1:H1"/>
    <mergeCell ref="G3:G6"/>
    <mergeCell ref="H3:H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topLeftCell="B1" zoomScale="90" zoomScaleNormal="90" zoomScaleSheetLayoutView="100" workbookViewId="0">
      <selection activeCell="D31" sqref="D31"/>
    </sheetView>
  </sheetViews>
  <sheetFormatPr defaultRowHeight="12.75" x14ac:dyDescent="0.2"/>
  <cols>
    <col min="1" max="1" width="3.85546875" style="1" hidden="1" customWidth="1"/>
    <col min="2" max="2" width="11.42578125" style="16" customWidth="1"/>
    <col min="3" max="3" width="3.7109375" style="16" customWidth="1"/>
    <col min="4" max="4" width="46.85546875" style="16" customWidth="1"/>
    <col min="5" max="5" width="15" style="16" customWidth="1"/>
    <col min="6" max="6" width="13.42578125" style="16" customWidth="1"/>
    <col min="7" max="7" width="14.42578125" style="16" customWidth="1"/>
    <col min="8" max="8" width="13.42578125" style="16" hidden="1" customWidth="1"/>
    <col min="9" max="9" width="1.28515625" style="16" customWidth="1"/>
    <col min="10" max="10" width="15.85546875" style="16" customWidth="1"/>
    <col min="11" max="11" width="22.5703125" style="878" customWidth="1"/>
    <col min="12" max="12" width="7.42578125" style="16" customWidth="1"/>
    <col min="13" max="16384" width="9.140625" style="16"/>
  </cols>
  <sheetData>
    <row r="1" spans="1:12" ht="23.25" x14ac:dyDescent="0.35">
      <c r="A1" s="1345" t="s">
        <v>371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</row>
    <row r="2" spans="1:12" ht="15.75" thickBot="1" x14ac:dyDescent="0.25">
      <c r="A2" s="100"/>
      <c r="B2" s="19"/>
      <c r="C2" s="19"/>
      <c r="D2" s="19"/>
      <c r="E2" s="19"/>
      <c r="F2" s="19"/>
      <c r="G2" s="19"/>
      <c r="H2" s="19"/>
      <c r="I2" s="19"/>
      <c r="J2" s="19"/>
      <c r="K2" s="1228"/>
    </row>
    <row r="3" spans="1:12" ht="18" x14ac:dyDescent="0.25">
      <c r="A3" s="1346" t="s">
        <v>379</v>
      </c>
      <c r="B3" s="1347"/>
      <c r="C3" s="1347"/>
      <c r="D3" s="1347"/>
      <c r="E3" s="1347"/>
      <c r="F3" s="1347"/>
      <c r="G3" s="1347"/>
      <c r="H3" s="1347"/>
      <c r="I3" s="1347"/>
      <c r="J3" s="1348"/>
      <c r="K3" s="1229"/>
    </row>
    <row r="4" spans="1:12" ht="18.75" customHeight="1" x14ac:dyDescent="0.3">
      <c r="A4" s="731"/>
      <c r="B4" s="732"/>
      <c r="C4" s="733"/>
      <c r="D4" s="734"/>
      <c r="E4" s="1349" t="s">
        <v>172</v>
      </c>
      <c r="F4" s="1350"/>
      <c r="G4" s="1350"/>
      <c r="H4" s="1350"/>
      <c r="I4" s="1350"/>
      <c r="J4" s="1351"/>
      <c r="K4" s="1230"/>
    </row>
    <row r="5" spans="1:12" ht="18.75" thickBot="1" x14ac:dyDescent="0.3">
      <c r="A5" s="735"/>
      <c r="B5" s="186" t="s">
        <v>17</v>
      </c>
      <c r="C5" s="187"/>
      <c r="D5" s="188"/>
      <c r="E5" s="189" t="s">
        <v>18</v>
      </c>
      <c r="F5" s="190"/>
      <c r="G5" s="190"/>
      <c r="H5" s="190"/>
      <c r="I5" s="190"/>
      <c r="J5" s="191"/>
      <c r="K5" s="1231" t="s">
        <v>457</v>
      </c>
    </row>
    <row r="6" spans="1:12" ht="18" x14ac:dyDescent="0.25">
      <c r="A6" s="736"/>
      <c r="B6" s="192" t="s">
        <v>94</v>
      </c>
      <c r="C6" s="193"/>
      <c r="D6" s="194" t="s">
        <v>11</v>
      </c>
      <c r="E6" s="1356">
        <v>610</v>
      </c>
      <c r="F6" s="1358">
        <v>620</v>
      </c>
      <c r="G6" s="1358">
        <v>630</v>
      </c>
      <c r="H6" s="1358">
        <v>640</v>
      </c>
      <c r="I6" s="1352">
        <v>650</v>
      </c>
      <c r="J6" s="1354" t="s">
        <v>180</v>
      </c>
      <c r="K6" s="1232"/>
    </row>
    <row r="7" spans="1:12" ht="18.75" thickBot="1" x14ac:dyDescent="0.3">
      <c r="A7" s="737"/>
      <c r="B7" s="195"/>
      <c r="C7" s="196"/>
      <c r="D7" s="197"/>
      <c r="E7" s="1357"/>
      <c r="F7" s="1359"/>
      <c r="G7" s="1359"/>
      <c r="H7" s="1359"/>
      <c r="I7" s="1353"/>
      <c r="J7" s="1355"/>
      <c r="K7" s="1233"/>
    </row>
    <row r="8" spans="1:12" ht="19.5" thickTop="1" x14ac:dyDescent="0.3">
      <c r="A8" s="738">
        <v>1</v>
      </c>
      <c r="B8" s="1100" t="s">
        <v>217</v>
      </c>
      <c r="C8" s="1101" t="s">
        <v>16</v>
      </c>
      <c r="D8" s="1102"/>
      <c r="E8" s="1103">
        <f t="shared" ref="E8:K8" si="0">SUM(E9:E33)</f>
        <v>97700</v>
      </c>
      <c r="F8" s="1103">
        <f t="shared" si="0"/>
        <v>5000</v>
      </c>
      <c r="G8" s="1103">
        <f t="shared" si="0"/>
        <v>21470</v>
      </c>
      <c r="H8" s="1104">
        <f t="shared" si="0"/>
        <v>0</v>
      </c>
      <c r="I8" s="1105">
        <f t="shared" si="0"/>
        <v>0</v>
      </c>
      <c r="J8" s="1193">
        <f t="shared" si="0"/>
        <v>123870</v>
      </c>
      <c r="K8" s="1234">
        <f t="shared" si="0"/>
        <v>76870.27</v>
      </c>
    </row>
    <row r="9" spans="1:12" ht="18.75" x14ac:dyDescent="0.3">
      <c r="A9" s="739"/>
      <c r="B9" s="1047" t="s">
        <v>220</v>
      </c>
      <c r="C9" s="1048"/>
      <c r="D9" s="1049" t="s">
        <v>218</v>
      </c>
      <c r="E9" s="1050">
        <v>92000</v>
      </c>
      <c r="F9" s="1051">
        <v>5000</v>
      </c>
      <c r="G9" s="1052"/>
      <c r="H9" s="1051"/>
      <c r="I9" s="1053"/>
      <c r="J9" s="1194">
        <f>SUM(E9+F9)</f>
        <v>97000</v>
      </c>
      <c r="K9" s="1054">
        <v>53746.95</v>
      </c>
    </row>
    <row r="10" spans="1:12" ht="18.75" x14ac:dyDescent="0.3">
      <c r="A10" s="739"/>
      <c r="B10" s="1055"/>
      <c r="C10" s="1056" t="s">
        <v>190</v>
      </c>
      <c r="D10" s="1049" t="s">
        <v>219</v>
      </c>
      <c r="E10" s="1050">
        <v>2700</v>
      </c>
      <c r="F10" s="1051"/>
      <c r="G10" s="1057"/>
      <c r="H10" s="1051"/>
      <c r="I10" s="1053"/>
      <c r="J10" s="1194">
        <v>2600</v>
      </c>
      <c r="K10" s="1058">
        <v>1582.01</v>
      </c>
      <c r="L10" s="122"/>
    </row>
    <row r="11" spans="1:12" ht="18.75" x14ac:dyDescent="0.3">
      <c r="A11" s="739"/>
      <c r="B11" s="1059" t="s">
        <v>221</v>
      </c>
      <c r="C11" s="1060" t="s">
        <v>194</v>
      </c>
      <c r="D11" s="1049" t="s">
        <v>222</v>
      </c>
      <c r="E11" s="1156">
        <v>3000</v>
      </c>
      <c r="F11" s="1166"/>
      <c r="G11" s="1167"/>
      <c r="H11" s="1166"/>
      <c r="I11" s="1078"/>
      <c r="J11" s="1195">
        <v>3000</v>
      </c>
      <c r="K11" s="1079">
        <v>940</v>
      </c>
    </row>
    <row r="12" spans="1:12" ht="2.4500000000000002" hidden="1" customHeight="1" x14ac:dyDescent="0.3">
      <c r="A12" s="739"/>
      <c r="B12" s="1061"/>
      <c r="C12" s="1062"/>
      <c r="D12" s="1063"/>
      <c r="E12" s="1064"/>
      <c r="F12" s="1065"/>
      <c r="G12" s="1065"/>
      <c r="H12" s="1065"/>
      <c r="I12" s="1065"/>
      <c r="J12" s="1194">
        <f t="shared" ref="J12:J33" si="1">SUM(E12:I12)</f>
        <v>0</v>
      </c>
      <c r="K12" s="1066"/>
    </row>
    <row r="13" spans="1:12" ht="18.75" hidden="1" x14ac:dyDescent="0.3">
      <c r="A13" s="739"/>
      <c r="B13" s="1061"/>
      <c r="C13" s="1067"/>
      <c r="D13" s="1068"/>
      <c r="E13" s="1069"/>
      <c r="F13" s="1069"/>
      <c r="G13" s="1070"/>
      <c r="H13" s="1069"/>
      <c r="I13" s="1069"/>
      <c r="J13" s="1194">
        <f t="shared" si="1"/>
        <v>0</v>
      </c>
      <c r="K13" s="1066"/>
    </row>
    <row r="14" spans="1:12" ht="18.75" hidden="1" x14ac:dyDescent="0.3">
      <c r="A14" s="739"/>
      <c r="B14" s="1061"/>
      <c r="C14" s="1067"/>
      <c r="D14" s="1068"/>
      <c r="E14" s="1069"/>
      <c r="F14" s="1069"/>
      <c r="G14" s="1070"/>
      <c r="H14" s="1069"/>
      <c r="I14" s="1069"/>
      <c r="J14" s="1194">
        <f t="shared" si="1"/>
        <v>0</v>
      </c>
      <c r="K14" s="1066"/>
    </row>
    <row r="15" spans="1:12" ht="18.75" hidden="1" x14ac:dyDescent="0.3">
      <c r="A15" s="739"/>
      <c r="B15" s="1061"/>
      <c r="C15" s="1067"/>
      <c r="D15" s="1068"/>
      <c r="E15" s="1069"/>
      <c r="F15" s="1069"/>
      <c r="G15" s="1070"/>
      <c r="H15" s="1069"/>
      <c r="I15" s="1069"/>
      <c r="J15" s="1194">
        <f t="shared" si="1"/>
        <v>0</v>
      </c>
      <c r="K15" s="1066"/>
    </row>
    <row r="16" spans="1:12" ht="18.75" hidden="1" x14ac:dyDescent="0.3">
      <c r="A16" s="739"/>
      <c r="B16" s="1071" t="s">
        <v>101</v>
      </c>
      <c r="C16" s="1067"/>
      <c r="D16" s="1068"/>
      <c r="E16" s="1069"/>
      <c r="F16" s="1069"/>
      <c r="G16" s="1070"/>
      <c r="H16" s="1069"/>
      <c r="I16" s="1069"/>
      <c r="J16" s="1194">
        <f t="shared" si="1"/>
        <v>0</v>
      </c>
      <c r="K16" s="1066"/>
    </row>
    <row r="17" spans="1:12" ht="18.75" x14ac:dyDescent="0.3">
      <c r="A17" s="739"/>
      <c r="B17" s="1072">
        <v>631</v>
      </c>
      <c r="C17" s="1073" t="s">
        <v>194</v>
      </c>
      <c r="D17" s="1074" t="s">
        <v>223</v>
      </c>
      <c r="E17" s="1075"/>
      <c r="F17" s="1076"/>
      <c r="G17" s="1077">
        <v>4000</v>
      </c>
      <c r="H17" s="1076"/>
      <c r="I17" s="1078"/>
      <c r="J17" s="1194">
        <f t="shared" si="1"/>
        <v>4000</v>
      </c>
      <c r="K17" s="1079">
        <v>1881.36</v>
      </c>
      <c r="L17" s="122"/>
    </row>
    <row r="18" spans="1:12" ht="18.75" x14ac:dyDescent="0.3">
      <c r="A18" s="739"/>
      <c r="B18" s="1072">
        <v>63201</v>
      </c>
      <c r="C18" s="1060" t="s">
        <v>194</v>
      </c>
      <c r="D18" s="1080" t="s">
        <v>273</v>
      </c>
      <c r="E18" s="1081"/>
      <c r="F18" s="1082"/>
      <c r="G18" s="1083">
        <v>5000</v>
      </c>
      <c r="H18" s="1082"/>
      <c r="I18" s="1084"/>
      <c r="J18" s="1194">
        <v>5000</v>
      </c>
      <c r="K18" s="1066">
        <v>2233</v>
      </c>
    </row>
    <row r="19" spans="1:12" ht="18.75" x14ac:dyDescent="0.3">
      <c r="A19" s="739"/>
      <c r="B19" s="1072"/>
      <c r="C19" s="1060" t="s">
        <v>190</v>
      </c>
      <c r="D19" s="1080" t="s">
        <v>354</v>
      </c>
      <c r="E19" s="1081"/>
      <c r="F19" s="1082"/>
      <c r="G19" s="1083">
        <v>2000</v>
      </c>
      <c r="H19" s="1082"/>
      <c r="I19" s="1084"/>
      <c r="J19" s="1194">
        <v>2000</v>
      </c>
      <c r="K19" s="1066">
        <v>1435.29</v>
      </c>
    </row>
    <row r="20" spans="1:12" ht="18.75" x14ac:dyDescent="0.3">
      <c r="A20" s="739"/>
      <c r="B20" s="1072">
        <v>63202</v>
      </c>
      <c r="C20" s="1060" t="s">
        <v>202</v>
      </c>
      <c r="D20" s="1080" t="s">
        <v>469</v>
      </c>
      <c r="E20" s="1081"/>
      <c r="F20" s="1082"/>
      <c r="G20" s="1083">
        <v>0</v>
      </c>
      <c r="H20" s="1082"/>
      <c r="I20" s="1084"/>
      <c r="J20" s="1194">
        <v>0</v>
      </c>
      <c r="K20" s="1066">
        <v>3439.45</v>
      </c>
    </row>
    <row r="21" spans="1:12" ht="18.75" x14ac:dyDescent="0.3">
      <c r="A21" s="739"/>
      <c r="B21" s="1072"/>
      <c r="C21" s="1060"/>
      <c r="D21" s="1080" t="s">
        <v>472</v>
      </c>
      <c r="E21" s="1081"/>
      <c r="F21" s="1082"/>
      <c r="G21" s="1083">
        <v>0</v>
      </c>
      <c r="H21" s="1082"/>
      <c r="I21" s="1084"/>
      <c r="J21" s="1194">
        <v>0</v>
      </c>
      <c r="K21" s="1066">
        <v>741.89</v>
      </c>
    </row>
    <row r="22" spans="1:12" ht="18.75" x14ac:dyDescent="0.3">
      <c r="A22" s="739"/>
      <c r="B22" s="1072">
        <v>63203</v>
      </c>
      <c r="C22" s="1060" t="s">
        <v>194</v>
      </c>
      <c r="D22" s="1080" t="s">
        <v>224</v>
      </c>
      <c r="E22" s="1081"/>
      <c r="F22" s="1082"/>
      <c r="G22" s="1083">
        <v>2300</v>
      </c>
      <c r="H22" s="1082"/>
      <c r="I22" s="1084"/>
      <c r="J22" s="1194">
        <v>2100</v>
      </c>
      <c r="K22" s="1066">
        <v>1696</v>
      </c>
    </row>
    <row r="23" spans="1:12" ht="18.75" x14ac:dyDescent="0.3">
      <c r="A23" s="739"/>
      <c r="B23" s="1072"/>
      <c r="C23" s="1060" t="s">
        <v>208</v>
      </c>
      <c r="D23" s="1080" t="s">
        <v>470</v>
      </c>
      <c r="E23" s="1081"/>
      <c r="F23" s="1082"/>
      <c r="G23" s="1083">
        <v>0</v>
      </c>
      <c r="H23" s="1082"/>
      <c r="I23" s="1084"/>
      <c r="J23" s="1194">
        <v>0</v>
      </c>
      <c r="K23" s="1066">
        <v>1792.22</v>
      </c>
    </row>
    <row r="24" spans="1:12" ht="18.75" x14ac:dyDescent="0.3">
      <c r="A24" s="739"/>
      <c r="B24" s="1072"/>
      <c r="C24" s="1060"/>
      <c r="D24" s="1080" t="s">
        <v>471</v>
      </c>
      <c r="E24" s="1081"/>
      <c r="F24" s="1082"/>
      <c r="G24" s="1083">
        <v>0</v>
      </c>
      <c r="H24" s="1082"/>
      <c r="I24" s="1084"/>
      <c r="J24" s="1194">
        <v>0</v>
      </c>
      <c r="K24" s="1066">
        <v>2471.64</v>
      </c>
    </row>
    <row r="25" spans="1:12" ht="18.75" x14ac:dyDescent="0.3">
      <c r="A25" s="739"/>
      <c r="B25" s="1072"/>
      <c r="C25" s="1060" t="s">
        <v>204</v>
      </c>
      <c r="D25" s="1080" t="s">
        <v>225</v>
      </c>
      <c r="E25" s="1081"/>
      <c r="F25" s="1082"/>
      <c r="G25" s="1083">
        <v>1300</v>
      </c>
      <c r="H25" s="1082"/>
      <c r="I25" s="1084"/>
      <c r="J25" s="1194">
        <f t="shared" si="1"/>
        <v>1300</v>
      </c>
      <c r="K25" s="1066">
        <v>1625.81</v>
      </c>
    </row>
    <row r="26" spans="1:12" ht="18.75" x14ac:dyDescent="0.3">
      <c r="A26" s="739"/>
      <c r="B26" s="1072">
        <v>63306</v>
      </c>
      <c r="C26" s="1060" t="s">
        <v>194</v>
      </c>
      <c r="D26" s="1080" t="s">
        <v>111</v>
      </c>
      <c r="E26" s="1081"/>
      <c r="F26" s="1082"/>
      <c r="G26" s="1083">
        <v>1300</v>
      </c>
      <c r="H26" s="1082"/>
      <c r="I26" s="1084"/>
      <c r="J26" s="1194">
        <f t="shared" si="1"/>
        <v>1300</v>
      </c>
      <c r="K26" s="1066">
        <v>168.96</v>
      </c>
    </row>
    <row r="27" spans="1:12" ht="18.75" x14ac:dyDescent="0.3">
      <c r="A27" s="739"/>
      <c r="B27" s="1072"/>
      <c r="C27" s="1060"/>
      <c r="D27" s="1080" t="s">
        <v>459</v>
      </c>
      <c r="E27" s="1081"/>
      <c r="F27" s="1082"/>
      <c r="G27" s="1083">
        <v>0</v>
      </c>
      <c r="H27" s="1082"/>
      <c r="I27" s="1084"/>
      <c r="J27" s="1194">
        <v>0</v>
      </c>
      <c r="K27" s="1066">
        <v>838.36</v>
      </c>
    </row>
    <row r="28" spans="1:12" ht="18.75" x14ac:dyDescent="0.3">
      <c r="A28" s="739"/>
      <c r="B28" s="1072"/>
      <c r="C28" s="1060"/>
      <c r="D28" s="1080" t="s">
        <v>458</v>
      </c>
      <c r="E28" s="1081"/>
      <c r="F28" s="1082"/>
      <c r="G28" s="1083">
        <v>0</v>
      </c>
      <c r="H28" s="1082"/>
      <c r="I28" s="1084"/>
      <c r="J28" s="1194">
        <v>0</v>
      </c>
      <c r="K28" s="1066">
        <v>500</v>
      </c>
    </row>
    <row r="29" spans="1:12" ht="18.75" x14ac:dyDescent="0.3">
      <c r="A29" s="739"/>
      <c r="B29" s="1072"/>
      <c r="C29" s="1060" t="s">
        <v>202</v>
      </c>
      <c r="D29" s="1080" t="s">
        <v>264</v>
      </c>
      <c r="E29" s="1081"/>
      <c r="F29" s="1082"/>
      <c r="G29" s="1083">
        <v>1000</v>
      </c>
      <c r="H29" s="1082"/>
      <c r="I29" s="1084"/>
      <c r="J29" s="1194">
        <f t="shared" si="1"/>
        <v>1000</v>
      </c>
      <c r="K29" s="1066">
        <v>315.66000000000003</v>
      </c>
    </row>
    <row r="30" spans="1:12" ht="18.75" x14ac:dyDescent="0.3">
      <c r="A30" s="739"/>
      <c r="B30" s="1072">
        <v>63309</v>
      </c>
      <c r="C30" s="1085">
        <v>0</v>
      </c>
      <c r="D30" s="1080" t="s">
        <v>347</v>
      </c>
      <c r="E30" s="1081"/>
      <c r="F30" s="1082"/>
      <c r="G30" s="1083">
        <v>500</v>
      </c>
      <c r="H30" s="1082"/>
      <c r="I30" s="1084"/>
      <c r="J30" s="1194">
        <f t="shared" si="1"/>
        <v>500</v>
      </c>
      <c r="K30" s="1066">
        <v>520.65</v>
      </c>
    </row>
    <row r="31" spans="1:12" ht="18.75" x14ac:dyDescent="0.3">
      <c r="A31" s="739"/>
      <c r="B31" s="1072">
        <v>63310</v>
      </c>
      <c r="C31" s="1085">
        <v>0</v>
      </c>
      <c r="D31" s="1080" t="s">
        <v>266</v>
      </c>
      <c r="E31" s="1081"/>
      <c r="F31" s="1082"/>
      <c r="G31" s="1083">
        <v>70</v>
      </c>
      <c r="H31" s="1082"/>
      <c r="I31" s="1084"/>
      <c r="J31" s="1194">
        <f t="shared" si="1"/>
        <v>70</v>
      </c>
      <c r="K31" s="1066">
        <v>0</v>
      </c>
    </row>
    <row r="32" spans="1:12" ht="18.75" x14ac:dyDescent="0.3">
      <c r="A32" s="739"/>
      <c r="B32" s="1072">
        <v>633016</v>
      </c>
      <c r="C32" s="1086">
        <v>0</v>
      </c>
      <c r="D32" s="1087" t="s">
        <v>227</v>
      </c>
      <c r="E32" s="1088"/>
      <c r="F32" s="1089"/>
      <c r="G32" s="1090">
        <v>3000</v>
      </c>
      <c r="H32" s="1089"/>
      <c r="I32" s="1053"/>
      <c r="J32" s="1194">
        <v>3000</v>
      </c>
      <c r="K32" s="1058">
        <v>941.02</v>
      </c>
    </row>
    <row r="33" spans="1:11" ht="18.75" customHeight="1" thickBot="1" x14ac:dyDescent="0.35">
      <c r="A33" s="741"/>
      <c r="B33" s="1091">
        <v>637005</v>
      </c>
      <c r="C33" s="1092"/>
      <c r="D33" s="1093" t="s">
        <v>119</v>
      </c>
      <c r="E33" s="1094"/>
      <c r="F33" s="1095"/>
      <c r="G33" s="1096">
        <v>1000</v>
      </c>
      <c r="H33" s="1097"/>
      <c r="I33" s="1098"/>
      <c r="J33" s="1196">
        <f t="shared" si="1"/>
        <v>1000</v>
      </c>
      <c r="K33" s="1099">
        <v>0</v>
      </c>
    </row>
    <row r="34" spans="1:11" ht="18" hidden="1" x14ac:dyDescent="0.25">
      <c r="A34" s="740"/>
      <c r="B34" s="742"/>
      <c r="C34" s="743"/>
      <c r="D34" s="743"/>
      <c r="E34" s="743"/>
      <c r="F34" s="743"/>
      <c r="G34" s="743"/>
      <c r="H34" s="743"/>
      <c r="I34" s="743"/>
      <c r="J34" s="743"/>
      <c r="K34" s="1235"/>
    </row>
    <row r="35" spans="1:11" ht="18" hidden="1" x14ac:dyDescent="0.25">
      <c r="A35" s="744"/>
      <c r="B35" s="742"/>
      <c r="C35" s="742"/>
      <c r="D35" s="743"/>
      <c r="E35" s="745"/>
      <c r="F35" s="746"/>
      <c r="G35" s="746"/>
      <c r="H35" s="746"/>
      <c r="I35" s="746"/>
      <c r="J35" s="746"/>
      <c r="K35" s="1236"/>
    </row>
    <row r="36" spans="1:11" ht="18" x14ac:dyDescent="0.25">
      <c r="A36" s="744"/>
      <c r="B36" s="742"/>
      <c r="C36" s="742"/>
      <c r="D36" s="742"/>
      <c r="E36" s="742"/>
      <c r="F36" s="742"/>
      <c r="G36" s="742"/>
      <c r="H36" s="742"/>
      <c r="I36" s="742"/>
      <c r="J36" s="742"/>
      <c r="K36" s="1236"/>
    </row>
    <row r="37" spans="1:11" ht="18" x14ac:dyDescent="0.25">
      <c r="A37" s="744"/>
      <c r="B37" s="742"/>
      <c r="C37" s="742"/>
      <c r="D37" s="742"/>
      <c r="E37" s="742"/>
      <c r="F37" s="742"/>
      <c r="G37" s="742"/>
      <c r="H37" s="742"/>
      <c r="I37" s="742"/>
      <c r="J37" s="742"/>
      <c r="K37" s="1236"/>
    </row>
  </sheetData>
  <mergeCells count="9">
    <mergeCell ref="A1:K1"/>
    <mergeCell ref="A3:J3"/>
    <mergeCell ref="E4:J4"/>
    <mergeCell ref="I6:I7"/>
    <mergeCell ref="J6:J7"/>
    <mergeCell ref="E6:E7"/>
    <mergeCell ref="F6:F7"/>
    <mergeCell ref="G6:G7"/>
    <mergeCell ref="H6:H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landscape" r:id="rId1"/>
  <headerFooter alignWithMargins="0">
    <oddFooter>&amp;LNavrh rozpočtu 2015&amp;CP1&amp;Rv11022015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K31" sqref="K31"/>
    </sheetView>
  </sheetViews>
  <sheetFormatPr defaultRowHeight="12.75" x14ac:dyDescent="0.2"/>
  <cols>
    <col min="1" max="1" width="3.42578125" style="88" customWidth="1"/>
    <col min="2" max="2" width="7.28515625" style="16" customWidth="1"/>
    <col min="3" max="3" width="5.5703125" style="16" customWidth="1"/>
    <col min="4" max="4" width="36.85546875" style="16" customWidth="1"/>
    <col min="5" max="6" width="8.85546875" style="16" hidden="1" customWidth="1"/>
    <col min="7" max="7" width="9.85546875" style="16" customWidth="1"/>
    <col min="8" max="9" width="8.85546875" style="16" hidden="1" customWidth="1"/>
    <col min="10" max="10" width="11.42578125" style="16" customWidth="1"/>
    <col min="11" max="11" width="27.42578125" style="16" customWidth="1"/>
    <col min="12" max="16384" width="9.140625" style="16"/>
  </cols>
  <sheetData>
    <row r="1" spans="1:11" ht="23.25" x14ac:dyDescent="0.35">
      <c r="A1" s="1345" t="s">
        <v>236</v>
      </c>
      <c r="B1" s="1345"/>
      <c r="C1" s="1345"/>
      <c r="D1" s="1345"/>
      <c r="E1" s="1345"/>
      <c r="F1" s="1345"/>
      <c r="G1" s="1345"/>
      <c r="H1" s="1345"/>
      <c r="I1" s="1345"/>
      <c r="J1" s="1345"/>
      <c r="K1" s="1345"/>
    </row>
    <row r="2" spans="1:11" ht="7.5" customHeight="1" thickBot="1" x14ac:dyDescent="0.25"/>
    <row r="3" spans="1:11" ht="12" customHeight="1" thickBot="1" x14ac:dyDescent="0.25">
      <c r="A3" s="1366" t="s">
        <v>379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2"/>
    </row>
    <row r="4" spans="1:11" ht="17.25" customHeight="1" x14ac:dyDescent="0.3">
      <c r="A4" s="206"/>
      <c r="B4" s="207"/>
      <c r="C4" s="208"/>
      <c r="D4" s="209"/>
      <c r="E4" s="210"/>
      <c r="F4" s="211"/>
      <c r="G4" s="211"/>
      <c r="H4" s="211" t="s">
        <v>133</v>
      </c>
      <c r="I4" s="211"/>
      <c r="J4" s="211"/>
      <c r="K4" s="212"/>
    </row>
    <row r="5" spans="1:11" ht="14.25" customHeight="1" x14ac:dyDescent="0.2">
      <c r="A5" s="7" t="s">
        <v>95</v>
      </c>
      <c r="B5" s="213" t="s">
        <v>17</v>
      </c>
      <c r="C5" s="214"/>
      <c r="D5" s="215"/>
      <c r="E5" s="216"/>
      <c r="F5" s="217"/>
      <c r="G5" s="217"/>
      <c r="H5" s="217"/>
      <c r="I5" s="218" t="s">
        <v>18</v>
      </c>
      <c r="J5" s="219"/>
      <c r="K5" s="212" t="s">
        <v>457</v>
      </c>
    </row>
    <row r="6" spans="1:11" ht="18.75" customHeight="1" x14ac:dyDescent="0.2">
      <c r="A6" s="8" t="s">
        <v>96</v>
      </c>
      <c r="B6" s="220" t="s">
        <v>94</v>
      </c>
      <c r="C6" s="221"/>
      <c r="D6" s="170" t="s">
        <v>11</v>
      </c>
      <c r="E6" s="1370">
        <v>610</v>
      </c>
      <c r="F6" s="1374">
        <v>620</v>
      </c>
      <c r="G6" s="1374">
        <v>630</v>
      </c>
      <c r="H6" s="1374">
        <v>640</v>
      </c>
      <c r="I6" s="1368">
        <v>650</v>
      </c>
      <c r="J6" s="1372" t="s">
        <v>433</v>
      </c>
      <c r="K6" s="212"/>
    </row>
    <row r="7" spans="1:11" ht="13.5" thickBot="1" x14ac:dyDescent="0.25">
      <c r="A7" s="141"/>
      <c r="B7" s="222"/>
      <c r="C7" s="223"/>
      <c r="D7" s="174"/>
      <c r="E7" s="1371"/>
      <c r="F7" s="1375"/>
      <c r="G7" s="1376"/>
      <c r="H7" s="1376"/>
      <c r="I7" s="1369"/>
      <c r="J7" s="1373"/>
      <c r="K7" s="212"/>
    </row>
    <row r="8" spans="1:11" ht="15.75" thickTop="1" x14ac:dyDescent="0.2">
      <c r="A8" s="224"/>
      <c r="B8" s="225"/>
      <c r="C8" s="226"/>
      <c r="D8" s="226"/>
      <c r="E8" s="227">
        <f>SUM(E10+E13+E16+E23+E26+E32)</f>
        <v>0</v>
      </c>
      <c r="F8" s="228">
        <f>SUM(F10+F13+F16+F23+F26+F32)</f>
        <v>0</v>
      </c>
      <c r="G8" s="817">
        <f>SUM(G9+G13+G15+G23+G26+G32)</f>
        <v>8480</v>
      </c>
      <c r="H8" s="817">
        <f>SUM(H10,H13,H23,H26,H32)</f>
        <v>0</v>
      </c>
      <c r="I8" s="817">
        <f>SUM(I10,I13,I16,I23,I26,I32)</f>
        <v>0</v>
      </c>
      <c r="J8" s="818">
        <f>SUM(J9+J13+J15+J23+J26+J32)</f>
        <v>8480</v>
      </c>
      <c r="K8" s="819">
        <f>SUM(K9+K13+K15+K23+K26+K32)</f>
        <v>4663.5899999999992</v>
      </c>
    </row>
    <row r="9" spans="1:11" x14ac:dyDescent="0.2">
      <c r="A9" s="229"/>
      <c r="B9" s="230"/>
      <c r="C9" s="231"/>
      <c r="D9" s="231"/>
      <c r="E9" s="232"/>
      <c r="F9" s="233"/>
      <c r="G9" s="1360">
        <f>SUM(G11:G12)</f>
        <v>100</v>
      </c>
      <c r="H9" s="820"/>
      <c r="I9" s="820"/>
      <c r="J9" s="1362">
        <f>SUM(J11:J12)</f>
        <v>100</v>
      </c>
      <c r="K9" s="1364">
        <f>SUM(K11:K12)</f>
        <v>1964.56</v>
      </c>
    </row>
    <row r="10" spans="1:11" x14ac:dyDescent="0.2">
      <c r="A10" s="234"/>
      <c r="B10" s="235"/>
      <c r="C10" s="236"/>
      <c r="D10" s="237" t="s">
        <v>230</v>
      </c>
      <c r="E10" s="238">
        <f>SUM(E11:E12)</f>
        <v>0</v>
      </c>
      <c r="F10" s="239">
        <f>SUM(F11:F12)</f>
        <v>0</v>
      </c>
      <c r="G10" s="1361"/>
      <c r="H10" s="821">
        <f>SUM(H11:H12)</f>
        <v>0</v>
      </c>
      <c r="I10" s="821">
        <f>SUM(I11:I12)</f>
        <v>0</v>
      </c>
      <c r="J10" s="1363"/>
      <c r="K10" s="1365"/>
    </row>
    <row r="11" spans="1:11" ht="14.25" x14ac:dyDescent="0.2">
      <c r="A11" s="240"/>
      <c r="B11" s="241" t="s">
        <v>228</v>
      </c>
      <c r="C11" s="242" t="s">
        <v>190</v>
      </c>
      <c r="D11" s="243"/>
      <c r="E11" s="244"/>
      <c r="F11" s="245"/>
      <c r="G11" s="822"/>
      <c r="H11" s="823"/>
      <c r="I11" s="823"/>
      <c r="J11" s="824"/>
      <c r="K11" s="825"/>
    </row>
    <row r="12" spans="1:11" ht="14.25" x14ac:dyDescent="0.2">
      <c r="A12" s="240"/>
      <c r="B12" s="247"/>
      <c r="C12" s="248" t="s">
        <v>107</v>
      </c>
      <c r="D12" s="243" t="s">
        <v>229</v>
      </c>
      <c r="E12" s="244"/>
      <c r="F12" s="245"/>
      <c r="G12" s="822">
        <v>100</v>
      </c>
      <c r="H12" s="823"/>
      <c r="I12" s="823"/>
      <c r="J12" s="824">
        <v>100</v>
      </c>
      <c r="K12" s="826">
        <v>1964.56</v>
      </c>
    </row>
    <row r="13" spans="1:11" x14ac:dyDescent="0.2">
      <c r="A13" s="249"/>
      <c r="B13" s="250" t="s">
        <v>171</v>
      </c>
      <c r="C13" s="251"/>
      <c r="D13" s="251"/>
      <c r="E13" s="238">
        <f>SUM(E14:E14)</f>
        <v>0</v>
      </c>
      <c r="F13" s="239">
        <f>SUM(F14:F14)</f>
        <v>0</v>
      </c>
      <c r="G13" s="821">
        <f>SUM(G14:G14)</f>
        <v>3000</v>
      </c>
      <c r="H13" s="821">
        <f>SUM(H14:H14)</f>
        <v>0</v>
      </c>
      <c r="I13" s="821">
        <f>SUM(I14:I14)</f>
        <v>0</v>
      </c>
      <c r="J13" s="827">
        <f>SUM(E13:I13)</f>
        <v>3000</v>
      </c>
      <c r="K13" s="828">
        <f>K14</f>
        <v>0</v>
      </c>
    </row>
    <row r="14" spans="1:11" s="131" customFormat="1" x14ac:dyDescent="0.2">
      <c r="A14" s="252"/>
      <c r="B14" s="253"/>
      <c r="C14" s="254">
        <v>1</v>
      </c>
      <c r="D14" s="255" t="s">
        <v>65</v>
      </c>
      <c r="E14" s="256"/>
      <c r="F14" s="257"/>
      <c r="G14" s="829">
        <v>3000</v>
      </c>
      <c r="H14" s="830"/>
      <c r="I14" s="830"/>
      <c r="J14" s="831">
        <f>E14+F14+G14+H14</f>
        <v>3000</v>
      </c>
      <c r="K14" s="832">
        <v>0</v>
      </c>
    </row>
    <row r="15" spans="1:11" x14ac:dyDescent="0.2">
      <c r="A15" s="258"/>
      <c r="B15" s="230"/>
      <c r="C15" s="259"/>
      <c r="D15" s="259"/>
      <c r="E15" s="260"/>
      <c r="F15" s="261"/>
      <c r="G15" s="1360">
        <f>SUM(G17:G18)</f>
        <v>630</v>
      </c>
      <c r="H15" s="821"/>
      <c r="I15" s="821"/>
      <c r="J15" s="1362">
        <f>SUM(J17:J18)</f>
        <v>630</v>
      </c>
      <c r="K15" s="1364">
        <f>SUM(K17:K18)</f>
        <v>376.1</v>
      </c>
    </row>
    <row r="16" spans="1:11" ht="15" x14ac:dyDescent="0.25">
      <c r="A16" s="262"/>
      <c r="B16" s="235"/>
      <c r="C16" s="263"/>
      <c r="D16" s="264" t="s">
        <v>231</v>
      </c>
      <c r="E16" s="238">
        <f>SUM(E17:E18)</f>
        <v>0</v>
      </c>
      <c r="F16" s="239">
        <f>SUM(F17:F18)</f>
        <v>0</v>
      </c>
      <c r="G16" s="1361"/>
      <c r="H16" s="821">
        <f>SUM(H17:H18)</f>
        <v>0</v>
      </c>
      <c r="I16" s="821">
        <f>SUM(I17:I18)</f>
        <v>0</v>
      </c>
      <c r="J16" s="1363"/>
      <c r="K16" s="1365"/>
    </row>
    <row r="17" spans="1:11" x14ac:dyDescent="0.2">
      <c r="A17" s="27"/>
      <c r="B17" s="265" t="s">
        <v>232</v>
      </c>
      <c r="C17" s="266" t="s">
        <v>202</v>
      </c>
      <c r="D17" s="85" t="s">
        <v>345</v>
      </c>
      <c r="E17" s="128"/>
      <c r="F17" s="129"/>
      <c r="G17" s="833">
        <v>130</v>
      </c>
      <c r="H17" s="833"/>
      <c r="I17" s="833"/>
      <c r="J17" s="831">
        <f>SUM(E17:I17)</f>
        <v>130</v>
      </c>
      <c r="K17" s="832">
        <v>126.1</v>
      </c>
    </row>
    <row r="18" spans="1:11" x14ac:dyDescent="0.2">
      <c r="A18" s="25"/>
      <c r="B18" s="265"/>
      <c r="C18" s="266" t="s">
        <v>191</v>
      </c>
      <c r="D18" s="85" t="s">
        <v>233</v>
      </c>
      <c r="E18" s="128"/>
      <c r="F18" s="129"/>
      <c r="G18" s="829">
        <v>500</v>
      </c>
      <c r="H18" s="833"/>
      <c r="I18" s="833"/>
      <c r="J18" s="831">
        <v>500</v>
      </c>
      <c r="K18" s="832">
        <v>250</v>
      </c>
    </row>
    <row r="19" spans="1:11" ht="1.1499999999999999" hidden="1" customHeight="1" x14ac:dyDescent="0.2">
      <c r="A19" s="138"/>
      <c r="B19" s="130"/>
      <c r="C19" s="130"/>
      <c r="D19" s="130"/>
      <c r="E19" s="128"/>
      <c r="F19" s="129"/>
      <c r="G19" s="833"/>
      <c r="H19" s="833"/>
      <c r="I19" s="833"/>
      <c r="J19" s="834"/>
      <c r="K19" s="835"/>
    </row>
    <row r="20" spans="1:11" hidden="1" x14ac:dyDescent="0.2">
      <c r="A20" s="138"/>
      <c r="B20" s="130"/>
      <c r="C20" s="130"/>
      <c r="D20" s="130"/>
      <c r="E20" s="128"/>
      <c r="F20" s="129"/>
      <c r="G20" s="833"/>
      <c r="H20" s="833"/>
      <c r="I20" s="833"/>
      <c r="J20" s="834"/>
      <c r="K20" s="835"/>
    </row>
    <row r="21" spans="1:11" hidden="1" x14ac:dyDescent="0.2">
      <c r="A21" s="138"/>
      <c r="B21" s="130"/>
      <c r="C21" s="130"/>
      <c r="D21" s="130"/>
      <c r="E21" s="128"/>
      <c r="F21" s="129"/>
      <c r="G21" s="833"/>
      <c r="H21" s="833"/>
      <c r="I21" s="833"/>
      <c r="J21" s="834"/>
      <c r="K21" s="835"/>
    </row>
    <row r="22" spans="1:11" ht="52.15" hidden="1" customHeight="1" x14ac:dyDescent="0.2">
      <c r="A22" s="267"/>
      <c r="B22" s="268"/>
      <c r="C22" s="269"/>
      <c r="D22" s="270"/>
      <c r="E22" s="271"/>
      <c r="F22" s="272"/>
      <c r="G22" s="829"/>
      <c r="H22" s="836"/>
      <c r="I22" s="836"/>
      <c r="J22" s="837"/>
      <c r="K22" s="832"/>
    </row>
    <row r="23" spans="1:11" x14ac:dyDescent="0.2">
      <c r="A23" s="262"/>
      <c r="B23" s="235" t="s">
        <v>173</v>
      </c>
      <c r="C23" s="263"/>
      <c r="D23" s="236"/>
      <c r="E23" s="238">
        <f>SUM(E24+E25)</f>
        <v>0</v>
      </c>
      <c r="F23" s="239">
        <f>SUM(F24+F25)</f>
        <v>0</v>
      </c>
      <c r="G23" s="821">
        <f>SUM(G24+G25)</f>
        <v>1000</v>
      </c>
      <c r="H23" s="821">
        <f>SUM(H24+H25)</f>
        <v>0</v>
      </c>
      <c r="I23" s="821">
        <f>SUM(I24+I25)</f>
        <v>0</v>
      </c>
      <c r="J23" s="827">
        <f>SUM(E23:I23)</f>
        <v>1000</v>
      </c>
      <c r="K23" s="828">
        <f>SUM(K24+K25)</f>
        <v>1004</v>
      </c>
    </row>
    <row r="24" spans="1:11" x14ac:dyDescent="0.2">
      <c r="A24" s="27"/>
      <c r="B24" s="274"/>
      <c r="C24" s="275" t="s">
        <v>12</v>
      </c>
      <c r="D24" s="276" t="s">
        <v>66</v>
      </c>
      <c r="E24" s="277"/>
      <c r="F24" s="246"/>
      <c r="G24" s="822">
        <v>0</v>
      </c>
      <c r="H24" s="823"/>
      <c r="I24" s="823"/>
      <c r="J24" s="824">
        <v>0</v>
      </c>
      <c r="K24" s="826">
        <v>0</v>
      </c>
    </row>
    <row r="25" spans="1:11" x14ac:dyDescent="0.2">
      <c r="A25" s="27"/>
      <c r="B25" s="278"/>
      <c r="C25" s="275" t="s">
        <v>13</v>
      </c>
      <c r="D25" s="279" t="s">
        <v>109</v>
      </c>
      <c r="E25" s="277"/>
      <c r="F25" s="246"/>
      <c r="G25" s="822">
        <v>1000</v>
      </c>
      <c r="H25" s="823"/>
      <c r="I25" s="823"/>
      <c r="J25" s="824">
        <v>1000</v>
      </c>
      <c r="K25" s="826">
        <v>1004</v>
      </c>
    </row>
    <row r="26" spans="1:11" x14ac:dyDescent="0.2">
      <c r="A26" s="280"/>
      <c r="B26" s="250" t="s">
        <v>108</v>
      </c>
      <c r="C26" s="281"/>
      <c r="D26" s="281"/>
      <c r="E26" s="238">
        <f t="shared" ref="E26:K26" si="0">SUM(E27:E31)</f>
        <v>0</v>
      </c>
      <c r="F26" s="239">
        <f t="shared" si="0"/>
        <v>0</v>
      </c>
      <c r="G26" s="821">
        <f t="shared" si="0"/>
        <v>3200</v>
      </c>
      <c r="H26" s="821">
        <f t="shared" si="0"/>
        <v>0</v>
      </c>
      <c r="I26" s="821">
        <f t="shared" si="0"/>
        <v>0</v>
      </c>
      <c r="J26" s="827">
        <f t="shared" si="0"/>
        <v>3200</v>
      </c>
      <c r="K26" s="828">
        <f t="shared" si="0"/>
        <v>874.53</v>
      </c>
    </row>
    <row r="27" spans="1:11" x14ac:dyDescent="0.2">
      <c r="A27" s="282"/>
      <c r="B27" s="283" t="s">
        <v>234</v>
      </c>
      <c r="C27" s="266" t="s">
        <v>190</v>
      </c>
      <c r="D27" s="284" t="s">
        <v>424</v>
      </c>
      <c r="E27" s="285"/>
      <c r="F27" s="273"/>
      <c r="G27" s="829">
        <v>800</v>
      </c>
      <c r="H27" s="836"/>
      <c r="I27" s="836"/>
      <c r="J27" s="831">
        <v>800</v>
      </c>
      <c r="K27" s="832">
        <v>187.83</v>
      </c>
    </row>
    <row r="28" spans="1:11" x14ac:dyDescent="0.2">
      <c r="A28" s="282"/>
      <c r="B28" s="274"/>
      <c r="C28" s="275" t="s">
        <v>202</v>
      </c>
      <c r="D28" s="276" t="s">
        <v>110</v>
      </c>
      <c r="E28" s="277"/>
      <c r="F28" s="246"/>
      <c r="G28" s="822">
        <v>800</v>
      </c>
      <c r="H28" s="823"/>
      <c r="I28" s="823"/>
      <c r="J28" s="824">
        <v>800</v>
      </c>
      <c r="K28" s="826">
        <v>266.7</v>
      </c>
    </row>
    <row r="29" spans="1:11" x14ac:dyDescent="0.2">
      <c r="A29" s="282"/>
      <c r="B29" s="274"/>
      <c r="C29" s="275" t="s">
        <v>191</v>
      </c>
      <c r="D29" s="276" t="s">
        <v>418</v>
      </c>
      <c r="E29" s="277"/>
      <c r="F29" s="246"/>
      <c r="G29" s="822">
        <v>1000</v>
      </c>
      <c r="H29" s="823"/>
      <c r="I29" s="823"/>
      <c r="J29" s="824">
        <v>1000</v>
      </c>
      <c r="K29" s="826">
        <v>0</v>
      </c>
    </row>
    <row r="30" spans="1:11" x14ac:dyDescent="0.2">
      <c r="A30" s="282"/>
      <c r="B30" s="274"/>
      <c r="C30" s="275" t="s">
        <v>208</v>
      </c>
      <c r="D30" s="276" t="s">
        <v>419</v>
      </c>
      <c r="E30" s="277"/>
      <c r="F30" s="246"/>
      <c r="G30" s="822">
        <v>600</v>
      </c>
      <c r="H30" s="823"/>
      <c r="I30" s="823"/>
      <c r="J30" s="824">
        <v>600</v>
      </c>
      <c r="K30" s="826">
        <v>420</v>
      </c>
    </row>
    <row r="31" spans="1:11" x14ac:dyDescent="0.2">
      <c r="A31" s="282"/>
      <c r="B31" s="274" t="s">
        <v>235</v>
      </c>
      <c r="C31" s="275" t="s">
        <v>190</v>
      </c>
      <c r="D31" s="276"/>
      <c r="E31" s="277"/>
      <c r="F31" s="246"/>
      <c r="G31" s="822"/>
      <c r="H31" s="823"/>
      <c r="I31" s="823"/>
      <c r="J31" s="824"/>
      <c r="K31" s="826"/>
    </row>
    <row r="32" spans="1:11" x14ac:dyDescent="0.2">
      <c r="A32" s="249"/>
      <c r="B32" s="250" t="s">
        <v>97</v>
      </c>
      <c r="C32" s="251"/>
      <c r="D32" s="251"/>
      <c r="E32" s="260">
        <f>SUM(E33:E34:E35)</f>
        <v>0</v>
      </c>
      <c r="F32" s="261">
        <f>SUM(F33:F34:F35)</f>
        <v>0</v>
      </c>
      <c r="G32" s="821">
        <f>SUM(G33:G34:G35)</f>
        <v>550</v>
      </c>
      <c r="H32" s="821">
        <f>SUM(H33:H34:H35)</f>
        <v>0</v>
      </c>
      <c r="I32" s="821">
        <f>SUM(I33:I34:I35)</f>
        <v>0</v>
      </c>
      <c r="J32" s="827">
        <f>SUM(E32:I32)</f>
        <v>550</v>
      </c>
      <c r="K32" s="828">
        <f>SUM(K33:K34:K35)</f>
        <v>444.4</v>
      </c>
    </row>
    <row r="33" spans="1:11" x14ac:dyDescent="0.2">
      <c r="A33" s="286"/>
      <c r="B33" s="287"/>
      <c r="C33" s="288" t="s">
        <v>12</v>
      </c>
      <c r="D33" s="289" t="s">
        <v>67</v>
      </c>
      <c r="E33" s="277"/>
      <c r="F33" s="246"/>
      <c r="G33" s="822">
        <v>200</v>
      </c>
      <c r="H33" s="823"/>
      <c r="I33" s="823"/>
      <c r="J33" s="824">
        <v>200</v>
      </c>
      <c r="K33" s="826">
        <v>60</v>
      </c>
    </row>
    <row r="34" spans="1:11" x14ac:dyDescent="0.2">
      <c r="A34" s="286"/>
      <c r="B34" s="268"/>
      <c r="C34" s="288" t="s">
        <v>13</v>
      </c>
      <c r="D34" s="289" t="s">
        <v>346</v>
      </c>
      <c r="E34" s="277"/>
      <c r="F34" s="246"/>
      <c r="G34" s="822">
        <v>200</v>
      </c>
      <c r="H34" s="823"/>
      <c r="I34" s="823"/>
      <c r="J34" s="824">
        <v>200</v>
      </c>
      <c r="K34" s="826">
        <v>200</v>
      </c>
    </row>
    <row r="35" spans="1:11" ht="13.5" thickBot="1" x14ac:dyDescent="0.25">
      <c r="A35" s="290"/>
      <c r="B35" s="291"/>
      <c r="C35" s="292" t="s">
        <v>14</v>
      </c>
      <c r="D35" s="293" t="s">
        <v>63</v>
      </c>
      <c r="E35" s="294"/>
      <c r="F35" s="295"/>
      <c r="G35" s="838">
        <v>150</v>
      </c>
      <c r="H35" s="839"/>
      <c r="I35" s="839"/>
      <c r="J35" s="840">
        <v>150</v>
      </c>
      <c r="K35" s="841">
        <v>184.4</v>
      </c>
    </row>
  </sheetData>
  <mergeCells count="14">
    <mergeCell ref="A1:K1"/>
    <mergeCell ref="G15:G16"/>
    <mergeCell ref="J15:J16"/>
    <mergeCell ref="K15:K16"/>
    <mergeCell ref="G9:G10"/>
    <mergeCell ref="J9:J10"/>
    <mergeCell ref="K9:K10"/>
    <mergeCell ref="A3:J3"/>
    <mergeCell ref="I6:I7"/>
    <mergeCell ref="E6:E7"/>
    <mergeCell ref="J6:J7"/>
    <mergeCell ref="F6:F7"/>
    <mergeCell ref="G6:G7"/>
    <mergeCell ref="H6:H7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portrait" r:id="rId1"/>
  <headerFooter alignWithMargins="0">
    <oddFooter>&amp;LNávrh rozpočtu 2015&amp;CP2&amp;Rv11022015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15" zoomScaleNormal="115" workbookViewId="0">
      <selection activeCell="E12" sqref="E12"/>
    </sheetView>
  </sheetViews>
  <sheetFormatPr defaultRowHeight="12.75" x14ac:dyDescent="0.2"/>
  <cols>
    <col min="1" max="1" width="3.85546875" style="88" customWidth="1"/>
    <col min="2" max="2" width="3.42578125" style="88" customWidth="1"/>
    <col min="3" max="3" width="7.28515625" style="16" customWidth="1"/>
    <col min="4" max="4" width="2.28515625" style="16" customWidth="1"/>
    <col min="5" max="5" width="37.140625" style="16" customWidth="1"/>
    <col min="6" max="8" width="11.85546875" style="16" customWidth="1"/>
    <col min="9" max="10" width="11.85546875" style="16" hidden="1" customWidth="1"/>
    <col min="11" max="11" width="11.85546875" style="16" customWidth="1"/>
    <col min="12" max="12" width="18" style="18" customWidth="1"/>
    <col min="13" max="13" width="10.85546875" style="16" bestFit="1" customWidth="1"/>
    <col min="14" max="16384" width="9.140625" style="16"/>
  </cols>
  <sheetData>
    <row r="1" spans="1:13" ht="23.25" x14ac:dyDescent="0.35">
      <c r="A1" s="1377" t="s">
        <v>237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</row>
    <row r="2" spans="1:13" ht="13.5" thickBot="1" x14ac:dyDescent="0.25"/>
    <row r="3" spans="1:13" ht="13.5" customHeight="1" thickBot="1" x14ac:dyDescent="0.25">
      <c r="A3" s="1378" t="s">
        <v>379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2"/>
    </row>
    <row r="4" spans="1:13" ht="18.75" customHeight="1" x14ac:dyDescent="0.2">
      <c r="A4" s="119"/>
      <c r="B4" s="296"/>
      <c r="C4" s="297"/>
      <c r="D4" s="298"/>
      <c r="E4" s="299"/>
      <c r="F4" s="1382" t="s">
        <v>434</v>
      </c>
      <c r="G4" s="1383"/>
      <c r="H4" s="1383"/>
      <c r="I4" s="1383"/>
      <c r="J4" s="1383"/>
      <c r="K4" s="1383"/>
      <c r="L4" s="300"/>
    </row>
    <row r="5" spans="1:13" x14ac:dyDescent="0.2">
      <c r="A5" s="120"/>
      <c r="B5" s="301" t="s">
        <v>95</v>
      </c>
      <c r="C5" s="302" t="s">
        <v>17</v>
      </c>
      <c r="D5" s="1390" t="s">
        <v>18</v>
      </c>
      <c r="E5" s="1391"/>
      <c r="F5" s="303"/>
      <c r="G5" s="304"/>
      <c r="H5" s="304"/>
      <c r="I5" s="304"/>
      <c r="J5" s="304"/>
      <c r="K5" s="304"/>
      <c r="L5" s="300" t="s">
        <v>457</v>
      </c>
    </row>
    <row r="6" spans="1:13" x14ac:dyDescent="0.2">
      <c r="A6" s="119"/>
      <c r="B6" s="305" t="s">
        <v>96</v>
      </c>
      <c r="C6" s="306" t="s">
        <v>94</v>
      </c>
      <c r="D6" s="298"/>
      <c r="E6" s="307" t="s">
        <v>11</v>
      </c>
      <c r="F6" s="1386">
        <v>610</v>
      </c>
      <c r="G6" s="1388">
        <v>620</v>
      </c>
      <c r="H6" s="1388">
        <v>630</v>
      </c>
      <c r="I6" s="1388">
        <v>640</v>
      </c>
      <c r="J6" s="1380">
        <v>650</v>
      </c>
      <c r="K6" s="1384" t="s">
        <v>9</v>
      </c>
      <c r="L6" s="300"/>
    </row>
    <row r="7" spans="1:13" ht="13.5" thickBot="1" x14ac:dyDescent="0.25">
      <c r="A7" s="121"/>
      <c r="B7" s="308"/>
      <c r="C7" s="309"/>
      <c r="D7" s="310"/>
      <c r="E7" s="311"/>
      <c r="F7" s="1387"/>
      <c r="G7" s="1389"/>
      <c r="H7" s="1389"/>
      <c r="I7" s="1389"/>
      <c r="J7" s="1381"/>
      <c r="K7" s="1385"/>
      <c r="L7" s="312"/>
    </row>
    <row r="8" spans="1:13" ht="14.25" thickTop="1" thickBot="1" x14ac:dyDescent="0.25">
      <c r="A8" s="27"/>
      <c r="B8" s="313"/>
      <c r="C8" s="314"/>
      <c r="D8" s="315"/>
      <c r="E8" s="316" t="s">
        <v>239</v>
      </c>
      <c r="F8" s="317">
        <v>1300</v>
      </c>
      <c r="G8" s="318">
        <f>G9+G14+G23</f>
        <v>500</v>
      </c>
      <c r="H8" s="318">
        <f>H10+H14+H23</f>
        <v>836</v>
      </c>
      <c r="I8" s="318">
        <f>SUM(I9,I23)</f>
        <v>0</v>
      </c>
      <c r="J8" s="319">
        <f>SUM(J9,J23)</f>
        <v>0</v>
      </c>
      <c r="K8" s="319">
        <f>SUM(F8:J8)</f>
        <v>2636</v>
      </c>
      <c r="L8" s="320">
        <f>SUM(L10+L14+L23)</f>
        <v>1412.54</v>
      </c>
    </row>
    <row r="9" spans="1:13" ht="13.5" thickTop="1" x14ac:dyDescent="0.2">
      <c r="A9" s="25"/>
      <c r="B9" s="321">
        <v>1</v>
      </c>
      <c r="C9" s="250" t="s">
        <v>150</v>
      </c>
      <c r="D9" s="281"/>
      <c r="E9" s="281"/>
      <c r="F9" s="322">
        <f>SUM(F10+F14)</f>
        <v>1350</v>
      </c>
      <c r="G9" s="323">
        <f>+G10</f>
        <v>500</v>
      </c>
      <c r="H9" s="323">
        <f>SUM(H14+H10)</f>
        <v>306</v>
      </c>
      <c r="I9" s="323">
        <f>SUM(I10,I14)</f>
        <v>0</v>
      </c>
      <c r="J9" s="324">
        <f>SUM(J10,J14)</f>
        <v>0</v>
      </c>
      <c r="K9" s="325">
        <f>SUM(F9:G9:H9)</f>
        <v>2156</v>
      </c>
      <c r="L9" s="326">
        <f>SUM(L10+L14)</f>
        <v>1062.57</v>
      </c>
      <c r="M9" s="701"/>
    </row>
    <row r="10" spans="1:13" x14ac:dyDescent="0.2">
      <c r="A10" s="27"/>
      <c r="B10" s="327"/>
      <c r="C10" s="328" t="s">
        <v>238</v>
      </c>
      <c r="D10" s="329" t="s">
        <v>105</v>
      </c>
      <c r="E10" s="330"/>
      <c r="F10" s="331">
        <v>1200</v>
      </c>
      <c r="G10" s="332">
        <f t="shared" ref="G10:J10" si="0">SUM(G11:G13)</f>
        <v>500</v>
      </c>
      <c r="H10" s="332">
        <v>146</v>
      </c>
      <c r="I10" s="332">
        <f t="shared" si="0"/>
        <v>0</v>
      </c>
      <c r="J10" s="332">
        <f t="shared" si="0"/>
        <v>0</v>
      </c>
      <c r="K10" s="1197">
        <f>SUM(K11+K12+K13)</f>
        <v>1846</v>
      </c>
      <c r="L10" s="1197">
        <f>SUM(L11+L12+L13)</f>
        <v>970.76</v>
      </c>
    </row>
    <row r="11" spans="1:13" x14ac:dyDescent="0.2">
      <c r="A11" s="25"/>
      <c r="B11" s="333"/>
      <c r="C11" s="334"/>
      <c r="D11" s="335" t="s">
        <v>12</v>
      </c>
      <c r="E11" s="284" t="s">
        <v>120</v>
      </c>
      <c r="F11" s="336">
        <v>1200</v>
      </c>
      <c r="G11" s="337">
        <v>500</v>
      </c>
      <c r="H11" s="338">
        <v>0</v>
      </c>
      <c r="I11" s="339"/>
      <c r="J11" s="340"/>
      <c r="K11" s="341">
        <f>SUM(F11:J11)</f>
        <v>1700</v>
      </c>
      <c r="L11" s="342">
        <v>850</v>
      </c>
    </row>
    <row r="12" spans="1:13" x14ac:dyDescent="0.2">
      <c r="A12" s="27"/>
      <c r="B12" s="333"/>
      <c r="C12" s="334"/>
      <c r="D12" s="335" t="s">
        <v>13</v>
      </c>
      <c r="E12" s="284" t="s">
        <v>182</v>
      </c>
      <c r="F12" s="336"/>
      <c r="G12" s="337"/>
      <c r="H12" s="338">
        <v>50</v>
      </c>
      <c r="I12" s="339"/>
      <c r="J12" s="340"/>
      <c r="K12" s="341">
        <v>50</v>
      </c>
      <c r="L12" s="342">
        <v>17</v>
      </c>
    </row>
    <row r="13" spans="1:13" x14ac:dyDescent="0.2">
      <c r="A13" s="27"/>
      <c r="B13" s="333"/>
      <c r="C13" s="334"/>
      <c r="D13" s="335" t="s">
        <v>99</v>
      </c>
      <c r="E13" s="284" t="s">
        <v>111</v>
      </c>
      <c r="F13" s="336"/>
      <c r="G13" s="337"/>
      <c r="H13" s="338">
        <v>96</v>
      </c>
      <c r="I13" s="339"/>
      <c r="J13" s="340"/>
      <c r="K13" s="341">
        <f t="shared" ref="K13:K25" si="1">SUM(F13:J13)</f>
        <v>96</v>
      </c>
      <c r="L13" s="344">
        <v>103.76</v>
      </c>
    </row>
    <row r="14" spans="1:13" ht="13.15" customHeight="1" x14ac:dyDescent="0.2">
      <c r="A14" s="25"/>
      <c r="B14" s="250">
        <v>2</v>
      </c>
      <c r="C14" s="346" t="s">
        <v>240</v>
      </c>
      <c r="D14" s="250" t="s">
        <v>4</v>
      </c>
      <c r="E14" s="250"/>
      <c r="F14" s="347">
        <f>SUM(F20:F22)</f>
        <v>150</v>
      </c>
      <c r="G14" s="348">
        <f>SUM(G20:G22)</f>
        <v>0</v>
      </c>
      <c r="H14" s="348">
        <f>SUM(H20:H22)</f>
        <v>160</v>
      </c>
      <c r="I14" s="349">
        <f>SUM(I20:I22)</f>
        <v>0</v>
      </c>
      <c r="J14" s="349">
        <f>SUM(J20:J22)</f>
        <v>0</v>
      </c>
      <c r="K14" s="349">
        <f t="shared" si="1"/>
        <v>310</v>
      </c>
      <c r="L14" s="350">
        <f>L20+L21+L22</f>
        <v>91.81</v>
      </c>
    </row>
    <row r="15" spans="1:13" ht="3.6" hidden="1" customHeight="1" thickBot="1" x14ac:dyDescent="0.25">
      <c r="A15" s="27"/>
      <c r="B15" s="133"/>
      <c r="C15" s="351"/>
      <c r="D15" s="352"/>
      <c r="E15" s="352"/>
      <c r="F15" s="353"/>
      <c r="G15" s="354"/>
      <c r="H15" s="355"/>
      <c r="I15" s="354"/>
      <c r="J15" s="356"/>
      <c r="K15" s="341">
        <f t="shared" si="1"/>
        <v>0</v>
      </c>
      <c r="L15" s="357"/>
    </row>
    <row r="16" spans="1:13" ht="13.5" hidden="1" thickBot="1" x14ac:dyDescent="0.25">
      <c r="A16" s="25"/>
      <c r="B16" s="133"/>
      <c r="C16" s="351"/>
      <c r="D16" s="352"/>
      <c r="E16" s="352"/>
      <c r="F16" s="353"/>
      <c r="G16" s="354"/>
      <c r="H16" s="355"/>
      <c r="I16" s="354"/>
      <c r="J16" s="356"/>
      <c r="K16" s="341">
        <f t="shared" si="1"/>
        <v>0</v>
      </c>
      <c r="L16" s="357"/>
    </row>
    <row r="17" spans="1:12" ht="13.5" hidden="1" thickBot="1" x14ac:dyDescent="0.25">
      <c r="A17" s="27"/>
      <c r="B17" s="133"/>
      <c r="C17" s="351"/>
      <c r="D17" s="352"/>
      <c r="E17" s="352"/>
      <c r="F17" s="353"/>
      <c r="G17" s="354"/>
      <c r="H17" s="355"/>
      <c r="I17" s="354"/>
      <c r="J17" s="356"/>
      <c r="K17" s="341">
        <f t="shared" si="1"/>
        <v>0</v>
      </c>
      <c r="L17" s="357"/>
    </row>
    <row r="18" spans="1:12" ht="13.5" hidden="1" thickBot="1" x14ac:dyDescent="0.25">
      <c r="A18" s="25"/>
      <c r="B18" s="133"/>
      <c r="C18" s="351"/>
      <c r="D18" s="352"/>
      <c r="E18" s="352"/>
      <c r="F18" s="353"/>
      <c r="G18" s="354"/>
      <c r="H18" s="355"/>
      <c r="I18" s="354"/>
      <c r="J18" s="356"/>
      <c r="K18" s="341">
        <f t="shared" si="1"/>
        <v>0</v>
      </c>
      <c r="L18" s="357"/>
    </row>
    <row r="19" spans="1:12" ht="13.5" hidden="1" thickBot="1" x14ac:dyDescent="0.25">
      <c r="A19" s="27"/>
      <c r="B19" s="133"/>
      <c r="C19" s="351"/>
      <c r="D19" s="352"/>
      <c r="E19" s="352"/>
      <c r="F19" s="353"/>
      <c r="G19" s="354"/>
      <c r="H19" s="355"/>
      <c r="I19" s="354"/>
      <c r="J19" s="356"/>
      <c r="K19" s="341">
        <f t="shared" si="1"/>
        <v>0</v>
      </c>
      <c r="L19" s="357"/>
    </row>
    <row r="20" spans="1:12" x14ac:dyDescent="0.2">
      <c r="A20" s="25"/>
      <c r="B20" s="333"/>
      <c r="C20" s="334"/>
      <c r="D20" s="335" t="s">
        <v>12</v>
      </c>
      <c r="E20" s="284" t="s">
        <v>241</v>
      </c>
      <c r="F20" s="336">
        <v>150</v>
      </c>
      <c r="G20" s="337"/>
      <c r="H20" s="338"/>
      <c r="I20" s="339"/>
      <c r="J20" s="340"/>
      <c r="K20" s="341">
        <f t="shared" si="1"/>
        <v>150</v>
      </c>
      <c r="L20" s="343">
        <v>70</v>
      </c>
    </row>
    <row r="21" spans="1:12" x14ac:dyDescent="0.2">
      <c r="A21" s="27"/>
      <c r="B21" s="333"/>
      <c r="C21" s="334"/>
      <c r="D21" s="335" t="s">
        <v>13</v>
      </c>
      <c r="E21" s="284" t="s">
        <v>121</v>
      </c>
      <c r="F21" s="336"/>
      <c r="G21" s="337"/>
      <c r="H21" s="338">
        <v>160</v>
      </c>
      <c r="I21" s="339"/>
      <c r="J21" s="340"/>
      <c r="K21" s="341">
        <v>160</v>
      </c>
      <c r="L21" s="344">
        <v>0</v>
      </c>
    </row>
    <row r="22" spans="1:12" x14ac:dyDescent="0.2">
      <c r="A22" s="25"/>
      <c r="B22" s="333"/>
      <c r="C22" s="334"/>
      <c r="D22" s="335" t="s">
        <v>14</v>
      </c>
      <c r="E22" s="284" t="s">
        <v>111</v>
      </c>
      <c r="F22" s="336"/>
      <c r="G22" s="337"/>
      <c r="H22" s="338">
        <v>0</v>
      </c>
      <c r="I22" s="339"/>
      <c r="J22" s="340"/>
      <c r="K22" s="341">
        <f t="shared" si="1"/>
        <v>0</v>
      </c>
      <c r="L22" s="344">
        <v>21.81</v>
      </c>
    </row>
    <row r="23" spans="1:12" x14ac:dyDescent="0.2">
      <c r="A23" s="27"/>
      <c r="B23" s="321">
        <v>3</v>
      </c>
      <c r="C23" s="250" t="s">
        <v>102</v>
      </c>
      <c r="D23" s="281"/>
      <c r="E23" s="281"/>
      <c r="F23" s="322">
        <f>SUM(F26)</f>
        <v>0</v>
      </c>
      <c r="G23" s="323">
        <f>SUM(G26)</f>
        <v>0</v>
      </c>
      <c r="H23" s="323">
        <f>SUM(H24)</f>
        <v>530</v>
      </c>
      <c r="I23" s="323">
        <f>SUM(I26)</f>
        <v>0</v>
      </c>
      <c r="J23" s="358">
        <f>SUM(J26)</f>
        <v>0</v>
      </c>
      <c r="K23" s="324">
        <f t="shared" si="1"/>
        <v>530</v>
      </c>
      <c r="L23" s="350">
        <f>L24</f>
        <v>349.97</v>
      </c>
    </row>
    <row r="24" spans="1:12" x14ac:dyDescent="0.2">
      <c r="A24" s="25"/>
      <c r="B24" s="333"/>
      <c r="C24" s="359" t="s">
        <v>242</v>
      </c>
      <c r="D24" s="329" t="s">
        <v>102</v>
      </c>
      <c r="E24" s="330"/>
      <c r="F24" s="360">
        <f>F25+F26</f>
        <v>0</v>
      </c>
      <c r="G24" s="361">
        <f>SUM(G26)</f>
        <v>0</v>
      </c>
      <c r="H24" s="362">
        <f>H25+H26</f>
        <v>530</v>
      </c>
      <c r="I24" s="363">
        <f>SUM(I26)</f>
        <v>0</v>
      </c>
      <c r="J24" s="364">
        <f>SUM(J26)</f>
        <v>0</v>
      </c>
      <c r="K24" s="1198">
        <f t="shared" si="1"/>
        <v>530</v>
      </c>
      <c r="L24" s="365">
        <f>L26+L25</f>
        <v>349.97</v>
      </c>
    </row>
    <row r="25" spans="1:12" x14ac:dyDescent="0.2">
      <c r="A25" s="27"/>
      <c r="B25" s="366"/>
      <c r="C25" s="367"/>
      <c r="D25" s="368">
        <v>1</v>
      </c>
      <c r="E25" s="177" t="s">
        <v>170</v>
      </c>
      <c r="F25" s="369"/>
      <c r="G25" s="370"/>
      <c r="H25" s="370">
        <v>30</v>
      </c>
      <c r="I25" s="370"/>
      <c r="J25" s="370"/>
      <c r="K25" s="341">
        <f t="shared" si="1"/>
        <v>30</v>
      </c>
      <c r="L25" s="345">
        <v>38.5</v>
      </c>
    </row>
    <row r="26" spans="1:12" ht="13.5" thickBot="1" x14ac:dyDescent="0.25">
      <c r="A26" s="634"/>
      <c r="B26" s="371"/>
      <c r="C26" s="372"/>
      <c r="D26" s="373" t="s">
        <v>13</v>
      </c>
      <c r="E26" s="374" t="s">
        <v>291</v>
      </c>
      <c r="F26" s="375"/>
      <c r="G26" s="376"/>
      <c r="H26" s="377">
        <v>500</v>
      </c>
      <c r="I26" s="378"/>
      <c r="J26" s="379"/>
      <c r="K26" s="380">
        <v>500</v>
      </c>
      <c r="L26" s="381">
        <v>311.47000000000003</v>
      </c>
    </row>
    <row r="27" spans="1:12" x14ac:dyDescent="0.2">
      <c r="A27" s="139"/>
      <c r="B27" s="133"/>
      <c r="C27" s="351"/>
      <c r="D27" s="382"/>
      <c r="E27" s="383"/>
      <c r="F27" s="384"/>
      <c r="G27" s="384"/>
      <c r="H27" s="385"/>
      <c r="I27" s="384"/>
      <c r="J27" s="180"/>
      <c r="K27" s="386"/>
      <c r="L27" s="387"/>
    </row>
    <row r="28" spans="1:12" x14ac:dyDescent="0.2">
      <c r="A28" s="139"/>
      <c r="B28" s="133"/>
      <c r="C28" s="351"/>
      <c r="D28" s="382"/>
      <c r="E28" s="383"/>
      <c r="F28" s="384"/>
      <c r="G28" s="384"/>
      <c r="H28" s="385"/>
      <c r="I28" s="384"/>
      <c r="J28" s="180"/>
      <c r="K28" s="386"/>
      <c r="L28" s="387"/>
    </row>
  </sheetData>
  <mergeCells count="10">
    <mergeCell ref="A1:L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zoomScaleSheetLayoutView="100" workbookViewId="0">
      <selection activeCell="C8" sqref="C8"/>
    </sheetView>
  </sheetViews>
  <sheetFormatPr defaultRowHeight="12.75" x14ac:dyDescent="0.2"/>
  <cols>
    <col min="1" max="1" width="3.85546875" style="1" customWidth="1"/>
    <col min="2" max="2" width="3.42578125" style="88" customWidth="1"/>
    <col min="3" max="3" width="6.7109375" style="16" customWidth="1"/>
    <col min="4" max="4" width="2" style="16" customWidth="1"/>
    <col min="5" max="5" width="39.42578125" style="16" customWidth="1"/>
    <col min="6" max="6" width="10.42578125" style="16" customWidth="1"/>
    <col min="7" max="7" width="10.42578125" style="16" hidden="1" customWidth="1"/>
    <col min="8" max="8" width="10.42578125" style="16" customWidth="1"/>
    <col min="9" max="9" width="10.42578125" style="16" hidden="1" customWidth="1"/>
    <col min="10" max="10" width="10.42578125" style="16" customWidth="1"/>
    <col min="11" max="11" width="18.140625" style="16" customWidth="1"/>
    <col min="12" max="16384" width="9.140625" style="16"/>
  </cols>
  <sheetData>
    <row r="1" spans="1:11" ht="23.25" x14ac:dyDescent="0.35">
      <c r="A1" s="1392" t="s">
        <v>243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</row>
    <row r="2" spans="1:11" ht="13.5" thickBot="1" x14ac:dyDescent="0.25"/>
    <row r="3" spans="1:11" ht="13.5" customHeight="1" thickBot="1" x14ac:dyDescent="0.25">
      <c r="A3" s="1393" t="s">
        <v>379</v>
      </c>
      <c r="B3" s="1394"/>
      <c r="C3" s="1394"/>
      <c r="D3" s="1394"/>
      <c r="E3" s="1394"/>
      <c r="F3" s="1394"/>
      <c r="G3" s="1394"/>
      <c r="H3" s="1394"/>
      <c r="I3" s="1394"/>
      <c r="J3" s="1394"/>
      <c r="K3" s="132"/>
    </row>
    <row r="4" spans="1:11" ht="18.75" customHeight="1" x14ac:dyDescent="0.3">
      <c r="A4" s="6"/>
      <c r="B4" s="388"/>
      <c r="C4" s="207"/>
      <c r="D4" s="208"/>
      <c r="E4" s="389"/>
      <c r="F4" s="1399" t="s">
        <v>133</v>
      </c>
      <c r="G4" s="1400"/>
      <c r="H4" s="1400"/>
      <c r="I4" s="1400"/>
      <c r="J4" s="1401"/>
      <c r="K4" s="212"/>
    </row>
    <row r="5" spans="1:11" ht="13.5" thickBot="1" x14ac:dyDescent="0.25">
      <c r="A5" s="7"/>
      <c r="B5" s="390" t="s">
        <v>95</v>
      </c>
      <c r="C5" s="213" t="s">
        <v>17</v>
      </c>
      <c r="D5" s="1404" t="s">
        <v>18</v>
      </c>
      <c r="E5" s="1405"/>
      <c r="F5" s="391"/>
      <c r="G5" s="392"/>
      <c r="H5" s="392"/>
      <c r="I5" s="392"/>
      <c r="J5" s="393"/>
      <c r="K5" s="212" t="s">
        <v>457</v>
      </c>
    </row>
    <row r="6" spans="1:11" x14ac:dyDescent="0.2">
      <c r="A6" s="8"/>
      <c r="B6" s="394" t="s">
        <v>96</v>
      </c>
      <c r="C6" s="220" t="s">
        <v>94</v>
      </c>
      <c r="D6" s="221"/>
      <c r="E6" s="395" t="s">
        <v>11</v>
      </c>
      <c r="F6" s="1395">
        <v>610</v>
      </c>
      <c r="G6" s="1397">
        <v>620</v>
      </c>
      <c r="H6" s="1397">
        <v>630</v>
      </c>
      <c r="I6" s="1398">
        <v>640</v>
      </c>
      <c r="J6" s="1402" t="s">
        <v>426</v>
      </c>
      <c r="K6" s="212"/>
    </row>
    <row r="7" spans="1:11" ht="13.5" thickBot="1" x14ac:dyDescent="0.25">
      <c r="A7" s="9"/>
      <c r="B7" s="396"/>
      <c r="C7" s="222"/>
      <c r="D7" s="223"/>
      <c r="E7" s="397"/>
      <c r="F7" s="1396"/>
      <c r="G7" s="1376"/>
      <c r="H7" s="1376"/>
      <c r="I7" s="1369"/>
      <c r="J7" s="1403"/>
      <c r="K7" s="212"/>
    </row>
    <row r="8" spans="1:11" ht="16.5" thickTop="1" x14ac:dyDescent="0.25">
      <c r="A8" s="95"/>
      <c r="B8" s="398">
        <v>1</v>
      </c>
      <c r="C8" s="399" t="s">
        <v>243</v>
      </c>
      <c r="D8" s="400"/>
      <c r="E8" s="401"/>
      <c r="F8" s="855">
        <f>+F9+F11</f>
        <v>54</v>
      </c>
      <c r="G8" s="856">
        <f>+G9</f>
        <v>0</v>
      </c>
      <c r="H8" s="856">
        <f>+H9+H11</f>
        <v>0</v>
      </c>
      <c r="I8" s="857">
        <f>+I9</f>
        <v>0</v>
      </c>
      <c r="J8" s="858">
        <f>+J9+J11</f>
        <v>1554</v>
      </c>
      <c r="K8" s="858">
        <f>SUM(K9+K11)</f>
        <v>72</v>
      </c>
    </row>
    <row r="9" spans="1:11" ht="15.75" x14ac:dyDescent="0.25">
      <c r="A9" s="95"/>
      <c r="B9" s="402"/>
      <c r="C9" s="403" t="s">
        <v>247</v>
      </c>
      <c r="D9" s="198" t="s">
        <v>103</v>
      </c>
      <c r="E9" s="404"/>
      <c r="F9" s="859">
        <v>54</v>
      </c>
      <c r="G9" s="847">
        <f>SUM(G10)</f>
        <v>0</v>
      </c>
      <c r="H9" s="860">
        <v>0</v>
      </c>
      <c r="I9" s="861">
        <f>SUM(I10)</f>
        <v>0</v>
      </c>
      <c r="J9" s="1199">
        <f t="shared" ref="J9:J10" si="0">SUM(F9:I9)</f>
        <v>54</v>
      </c>
      <c r="K9" s="850">
        <f>K10</f>
        <v>0</v>
      </c>
    </row>
    <row r="10" spans="1:11" ht="15.75" x14ac:dyDescent="0.25">
      <c r="A10" s="95"/>
      <c r="B10" s="405"/>
      <c r="C10" s="406"/>
      <c r="D10" s="202" t="s">
        <v>12</v>
      </c>
      <c r="E10" s="407" t="s">
        <v>249</v>
      </c>
      <c r="F10" s="433">
        <v>54</v>
      </c>
      <c r="G10" s="434">
        <v>0</v>
      </c>
      <c r="H10" s="520">
        <v>0</v>
      </c>
      <c r="I10" s="862"/>
      <c r="J10" s="1200">
        <f t="shared" si="0"/>
        <v>54</v>
      </c>
      <c r="K10" s="863">
        <v>0</v>
      </c>
    </row>
    <row r="11" spans="1:11" ht="15.75" x14ac:dyDescent="0.25">
      <c r="A11" s="95"/>
      <c r="B11" s="398">
        <v>2</v>
      </c>
      <c r="C11" s="399" t="s">
        <v>98</v>
      </c>
      <c r="D11" s="400"/>
      <c r="E11" s="401"/>
      <c r="F11" s="855">
        <f>+F12</f>
        <v>0</v>
      </c>
      <c r="G11" s="864">
        <f t="shared" ref="G11:K11" si="1">+G12</f>
        <v>0</v>
      </c>
      <c r="H11" s="864">
        <f t="shared" si="1"/>
        <v>0</v>
      </c>
      <c r="I11" s="865">
        <f t="shared" si="1"/>
        <v>0</v>
      </c>
      <c r="J11" s="858">
        <f t="shared" si="1"/>
        <v>1500</v>
      </c>
      <c r="K11" s="858">
        <f t="shared" si="1"/>
        <v>72</v>
      </c>
    </row>
    <row r="12" spans="1:11" ht="15.75" x14ac:dyDescent="0.25">
      <c r="A12" s="95"/>
      <c r="B12" s="402"/>
      <c r="C12" s="403" t="s">
        <v>248</v>
      </c>
      <c r="D12" s="198" t="s">
        <v>98</v>
      </c>
      <c r="E12" s="404"/>
      <c r="F12" s="859">
        <f>SUM(F13:F15)</f>
        <v>0</v>
      </c>
      <c r="G12" s="847">
        <f>SUM(G13:G15)</f>
        <v>0</v>
      </c>
      <c r="H12" s="866">
        <f>SUM(H13:H15)</f>
        <v>0</v>
      </c>
      <c r="I12" s="867">
        <f>SUM(I13:I15)</f>
        <v>0</v>
      </c>
      <c r="J12" s="1201">
        <v>1500</v>
      </c>
      <c r="K12" s="868">
        <f>(K13+K14+K15)</f>
        <v>72</v>
      </c>
    </row>
    <row r="13" spans="1:11" ht="15.75" x14ac:dyDescent="0.25">
      <c r="A13" s="95"/>
      <c r="B13" s="408"/>
      <c r="C13" s="409"/>
      <c r="D13" s="410">
        <v>1</v>
      </c>
      <c r="E13" s="407" t="s">
        <v>112</v>
      </c>
      <c r="F13" s="433"/>
      <c r="G13" s="869"/>
      <c r="H13" s="870">
        <v>0</v>
      </c>
      <c r="I13" s="871"/>
      <c r="J13" s="1202">
        <v>500</v>
      </c>
      <c r="K13" s="872">
        <v>0</v>
      </c>
    </row>
    <row r="14" spans="1:11" ht="15.75" x14ac:dyDescent="0.25">
      <c r="A14" s="95"/>
      <c r="B14" s="408"/>
      <c r="C14" s="409"/>
      <c r="D14" s="410">
        <v>2</v>
      </c>
      <c r="E14" s="411" t="s">
        <v>460</v>
      </c>
      <c r="F14" s="433"/>
      <c r="G14" s="869"/>
      <c r="H14" s="870">
        <v>0</v>
      </c>
      <c r="I14" s="871"/>
      <c r="J14" s="1202">
        <v>500</v>
      </c>
      <c r="K14" s="863">
        <v>72</v>
      </c>
    </row>
    <row r="15" spans="1:11" ht="16.5" thickBot="1" x14ac:dyDescent="0.3">
      <c r="A15" s="103"/>
      <c r="B15" s="412"/>
      <c r="C15" s="413"/>
      <c r="D15" s="414">
        <v>3</v>
      </c>
      <c r="E15" s="415" t="s">
        <v>250</v>
      </c>
      <c r="F15" s="873"/>
      <c r="G15" s="565"/>
      <c r="H15" s="566">
        <v>0</v>
      </c>
      <c r="I15" s="874"/>
      <c r="J15" s="1203">
        <v>500</v>
      </c>
      <c r="K15" s="875">
        <v>0</v>
      </c>
    </row>
  </sheetData>
  <mergeCells count="9">
    <mergeCell ref="A1:K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portrait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115" zoomScaleNormal="115" workbookViewId="0">
      <selection activeCell="L15" sqref="L15"/>
    </sheetView>
  </sheetViews>
  <sheetFormatPr defaultRowHeight="12.75" x14ac:dyDescent="0.2"/>
  <cols>
    <col min="1" max="1" width="3.140625" style="1" customWidth="1"/>
    <col min="2" max="2" width="3.42578125" style="88" customWidth="1"/>
    <col min="3" max="3" width="7.28515625" style="16" customWidth="1"/>
    <col min="4" max="4" width="2.28515625" style="16" customWidth="1"/>
    <col min="5" max="5" width="29.85546875" style="16" customWidth="1"/>
    <col min="6" max="6" width="12.5703125" style="16" customWidth="1"/>
    <col min="7" max="7" width="12.5703125" style="16" hidden="1" customWidth="1"/>
    <col min="8" max="8" width="12.5703125" style="16" customWidth="1"/>
    <col min="9" max="10" width="12.5703125" style="16" hidden="1" customWidth="1"/>
    <col min="11" max="11" width="12.5703125" style="16" customWidth="1"/>
    <col min="12" max="12" width="22.5703125" style="131" customWidth="1"/>
    <col min="13" max="16384" width="9.140625" style="16"/>
  </cols>
  <sheetData>
    <row r="1" spans="1:12" ht="23.25" x14ac:dyDescent="0.35">
      <c r="A1" s="1406" t="s">
        <v>252</v>
      </c>
      <c r="B1" s="1406"/>
      <c r="C1" s="1406"/>
      <c r="D1" s="1406"/>
      <c r="E1" s="1406"/>
      <c r="F1" s="1406"/>
      <c r="G1" s="1406"/>
      <c r="H1" s="1406"/>
      <c r="I1" s="1406"/>
      <c r="J1" s="1406"/>
      <c r="K1" s="1406"/>
      <c r="L1" s="1406"/>
    </row>
    <row r="2" spans="1:12" ht="15.75" thickBot="1" x14ac:dyDescent="0.25">
      <c r="A2" s="100"/>
      <c r="B2" s="100"/>
      <c r="C2" s="19"/>
      <c r="D2" s="19"/>
      <c r="E2" s="19"/>
      <c r="F2" s="19"/>
      <c r="G2" s="19"/>
      <c r="H2" s="19"/>
      <c r="I2" s="19"/>
      <c r="J2" s="19"/>
      <c r="K2" s="19"/>
      <c r="L2" s="104"/>
    </row>
    <row r="3" spans="1:12" ht="23.25" customHeight="1" thickBot="1" x14ac:dyDescent="0.3">
      <c r="A3" s="1412" t="s">
        <v>379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4"/>
      <c r="L3" s="1409" t="s">
        <v>461</v>
      </c>
    </row>
    <row r="4" spans="1:12" ht="18.75" customHeight="1" x14ac:dyDescent="0.25">
      <c r="A4" s="90"/>
      <c r="B4" s="416"/>
      <c r="C4" s="137"/>
      <c r="D4" s="144"/>
      <c r="E4" s="417"/>
      <c r="F4" s="1399" t="s">
        <v>133</v>
      </c>
      <c r="G4" s="1400"/>
      <c r="H4" s="1400"/>
      <c r="I4" s="1400"/>
      <c r="J4" s="1400"/>
      <c r="K4" s="1401"/>
      <c r="L4" s="1410"/>
    </row>
    <row r="5" spans="1:12" ht="15" x14ac:dyDescent="0.2">
      <c r="A5" s="91"/>
      <c r="B5" s="418" t="s">
        <v>95</v>
      </c>
      <c r="C5" s="419" t="s">
        <v>17</v>
      </c>
      <c r="D5" s="420"/>
      <c r="E5" s="421"/>
      <c r="F5" s="1418" t="s">
        <v>18</v>
      </c>
      <c r="G5" s="1419"/>
      <c r="H5" s="1419"/>
      <c r="I5" s="1419"/>
      <c r="J5" s="1419"/>
      <c r="K5" s="1420"/>
      <c r="L5" s="1410"/>
    </row>
    <row r="6" spans="1:12" ht="15" x14ac:dyDescent="0.2">
      <c r="A6" s="92"/>
      <c r="B6" s="422" t="s">
        <v>96</v>
      </c>
      <c r="C6" s="423" t="s">
        <v>94</v>
      </c>
      <c r="D6" s="193"/>
      <c r="E6" s="194" t="s">
        <v>11</v>
      </c>
      <c r="F6" s="1415">
        <v>610</v>
      </c>
      <c r="G6" s="1417">
        <v>620</v>
      </c>
      <c r="H6" s="1417">
        <v>630</v>
      </c>
      <c r="I6" s="1417">
        <v>640</v>
      </c>
      <c r="J6" s="1352">
        <v>650</v>
      </c>
      <c r="K6" s="1407" t="s">
        <v>9</v>
      </c>
      <c r="L6" s="1410"/>
    </row>
    <row r="7" spans="1:12" ht="15.75" thickBot="1" x14ac:dyDescent="0.25">
      <c r="A7" s="93"/>
      <c r="B7" s="424"/>
      <c r="C7" s="425"/>
      <c r="D7" s="196"/>
      <c r="E7" s="197"/>
      <c r="F7" s="1416"/>
      <c r="G7" s="1359"/>
      <c r="H7" s="1359"/>
      <c r="I7" s="1359"/>
      <c r="J7" s="1353"/>
      <c r="K7" s="1408"/>
      <c r="L7" s="1411"/>
    </row>
    <row r="8" spans="1:12" ht="17.25" thickTop="1" thickBot="1" x14ac:dyDescent="0.3">
      <c r="A8" s="94"/>
      <c r="B8" s="426" t="s">
        <v>251</v>
      </c>
      <c r="C8" s="427"/>
      <c r="D8" s="428"/>
      <c r="E8" s="428"/>
      <c r="F8" s="983">
        <f t="shared" ref="F8:L8" si="0">SUM(F10:F15)</f>
        <v>550</v>
      </c>
      <c r="G8" s="984">
        <f t="shared" si="0"/>
        <v>0</v>
      </c>
      <c r="H8" s="984">
        <f t="shared" si="0"/>
        <v>23200</v>
      </c>
      <c r="I8" s="984">
        <f t="shared" si="0"/>
        <v>0</v>
      </c>
      <c r="J8" s="984">
        <f t="shared" si="0"/>
        <v>0</v>
      </c>
      <c r="K8" s="985">
        <f t="shared" si="0"/>
        <v>23750</v>
      </c>
      <c r="L8" s="986">
        <f t="shared" si="0"/>
        <v>13290.38</v>
      </c>
    </row>
    <row r="9" spans="1:12" ht="16.5" thickTop="1" x14ac:dyDescent="0.25">
      <c r="A9" s="95"/>
      <c r="B9" s="402"/>
      <c r="C9" s="403" t="s">
        <v>253</v>
      </c>
      <c r="D9" s="198" t="s">
        <v>6</v>
      </c>
      <c r="E9" s="429"/>
      <c r="F9" s="987">
        <f>SUM(F10:F15)</f>
        <v>550</v>
      </c>
      <c r="G9" s="988">
        <f t="shared" ref="G9:L9" si="1">SUM(G10:G15)</f>
        <v>0</v>
      </c>
      <c r="H9" s="988">
        <f t="shared" si="1"/>
        <v>23200</v>
      </c>
      <c r="I9" s="988">
        <f t="shared" si="1"/>
        <v>0</v>
      </c>
      <c r="J9" s="988">
        <f t="shared" si="1"/>
        <v>0</v>
      </c>
      <c r="K9" s="989">
        <f t="shared" si="1"/>
        <v>23750</v>
      </c>
      <c r="L9" s="990">
        <f t="shared" si="1"/>
        <v>13290.38</v>
      </c>
    </row>
    <row r="10" spans="1:12" ht="15.75" x14ac:dyDescent="0.25">
      <c r="A10" s="95"/>
      <c r="B10" s="430"/>
      <c r="C10" s="431"/>
      <c r="D10" s="202" t="s">
        <v>12</v>
      </c>
      <c r="E10" s="432" t="s">
        <v>64</v>
      </c>
      <c r="F10" s="934"/>
      <c r="G10" s="799"/>
      <c r="H10" s="799">
        <v>15000</v>
      </c>
      <c r="I10" s="799"/>
      <c r="J10" s="799"/>
      <c r="K10" s="924">
        <f t="shared" ref="K10:K15" si="2">SUM(F10:J10)</f>
        <v>15000</v>
      </c>
      <c r="L10" s="991">
        <v>8886</v>
      </c>
    </row>
    <row r="11" spans="1:12" ht="15.75" x14ac:dyDescent="0.25">
      <c r="A11" s="95"/>
      <c r="B11" s="430"/>
      <c r="C11" s="430"/>
      <c r="D11" s="430" t="s">
        <v>13</v>
      </c>
      <c r="E11" s="435" t="s">
        <v>113</v>
      </c>
      <c r="F11" s="992"/>
      <c r="G11" s="993"/>
      <c r="H11" s="994">
        <v>6000</v>
      </c>
      <c r="I11" s="993"/>
      <c r="J11" s="993"/>
      <c r="K11" s="999">
        <f t="shared" si="2"/>
        <v>6000</v>
      </c>
      <c r="L11" s="995">
        <v>2208.96</v>
      </c>
    </row>
    <row r="12" spans="1:12" ht="15.75" x14ac:dyDescent="0.25">
      <c r="A12" s="105"/>
      <c r="B12" s="430"/>
      <c r="C12" s="430"/>
      <c r="D12" s="430" t="s">
        <v>14</v>
      </c>
      <c r="E12" s="435" t="s">
        <v>254</v>
      </c>
      <c r="F12" s="992"/>
      <c r="G12" s="993"/>
      <c r="H12" s="994">
        <v>500</v>
      </c>
      <c r="I12" s="993"/>
      <c r="J12" s="993"/>
      <c r="K12" s="999">
        <f t="shared" si="2"/>
        <v>500</v>
      </c>
      <c r="L12" s="800">
        <v>1320</v>
      </c>
    </row>
    <row r="13" spans="1:12" ht="15.75" x14ac:dyDescent="0.25">
      <c r="A13" s="105"/>
      <c r="B13" s="430"/>
      <c r="C13" s="436"/>
      <c r="D13" s="436">
        <v>4</v>
      </c>
      <c r="E13" s="437" t="s">
        <v>417</v>
      </c>
      <c r="F13" s="996"/>
      <c r="G13" s="997"/>
      <c r="H13" s="939">
        <v>1000</v>
      </c>
      <c r="I13" s="997"/>
      <c r="J13" s="997"/>
      <c r="K13" s="930">
        <f t="shared" si="2"/>
        <v>1000</v>
      </c>
      <c r="L13" s="816">
        <v>180</v>
      </c>
    </row>
    <row r="14" spans="1:12" ht="15.75" x14ac:dyDescent="0.25">
      <c r="A14" s="95"/>
      <c r="B14" s="430"/>
      <c r="C14" s="430"/>
      <c r="D14" s="430">
        <v>5</v>
      </c>
      <c r="E14" s="435"/>
      <c r="F14" s="992"/>
      <c r="G14" s="993"/>
      <c r="H14" s="994"/>
      <c r="I14" s="993"/>
      <c r="J14" s="993"/>
      <c r="K14" s="999"/>
      <c r="L14" s="995"/>
    </row>
    <row r="15" spans="1:12" ht="16.5" thickBot="1" x14ac:dyDescent="0.3">
      <c r="A15" s="103"/>
      <c r="B15" s="438"/>
      <c r="C15" s="439"/>
      <c r="D15" s="440" t="s">
        <v>99</v>
      </c>
      <c r="E15" s="441" t="s">
        <v>255</v>
      </c>
      <c r="F15" s="998">
        <v>550</v>
      </c>
      <c r="G15" s="809"/>
      <c r="H15" s="809">
        <v>700</v>
      </c>
      <c r="I15" s="809"/>
      <c r="J15" s="809"/>
      <c r="K15" s="1000">
        <f t="shared" si="2"/>
        <v>1250</v>
      </c>
      <c r="L15" s="810">
        <v>695.42</v>
      </c>
    </row>
  </sheetData>
  <mergeCells count="11">
    <mergeCell ref="A1:L1"/>
    <mergeCell ref="J6:J7"/>
    <mergeCell ref="K6:K7"/>
    <mergeCell ref="L3:L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scale="93" orientation="portrait" r:id="rId1"/>
  <headerFooter alignWithMargins="0">
    <oddFooter>&amp;LNávrh Rozpočtu&amp;CP5&amp;Rv11022015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23</vt:i4>
      </vt:variant>
      <vt:variant>
        <vt:lpstr>Pomenované rozsahy</vt:lpstr>
      </vt:variant>
      <vt:variant>
        <vt:i4>15</vt:i4>
      </vt:variant>
    </vt:vector>
  </HeadingPairs>
  <TitlesOfParts>
    <vt:vector size="38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KV</vt:lpstr>
      <vt:lpstr>VFO </vt:lpstr>
      <vt:lpstr>Výdavky SUM</vt:lpstr>
      <vt:lpstr>SUM </vt:lpstr>
      <vt:lpstr>Podnikateľská činnosť</vt:lpstr>
      <vt:lpstr>Podnikateľská činnosť 2</vt:lpstr>
      <vt:lpstr>Rekapitulácia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GAŠPAREKOVÁ Rozália</cp:lastModifiedBy>
  <cp:lastPrinted>2016-12-20T09:22:16Z</cp:lastPrinted>
  <dcterms:created xsi:type="dcterms:W3CDTF">2006-06-21T07:20:26Z</dcterms:created>
  <dcterms:modified xsi:type="dcterms:W3CDTF">2017-11-08T08:15:49Z</dcterms:modified>
</cp:coreProperties>
</file>