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67114\Documents\"/>
    </mc:Choice>
  </mc:AlternateContent>
  <bookViews>
    <workbookView xWindow="0" yWindow="0" windowWidth="28800" windowHeight="12435" tabRatio="945" activeTab="7"/>
  </bookViews>
  <sheets>
    <sheet name="BP " sheetId="74" r:id="rId1"/>
    <sheet name="KP" sheetId="87" r:id="rId2"/>
    <sheet name="PFO" sheetId="76" r:id="rId3"/>
    <sheet name="Prijmy SUM" sheetId="85" r:id="rId4"/>
    <sheet name="P1" sheetId="5" r:id="rId5"/>
    <sheet name="P2" sheetId="9" r:id="rId6"/>
    <sheet name="P3" sheetId="8" r:id="rId7"/>
    <sheet name="P4" sheetId="13" r:id="rId8"/>
    <sheet name="P5" sheetId="12" r:id="rId9"/>
    <sheet name="P6" sheetId="44" r:id="rId10"/>
    <sheet name="P7" sheetId="45" r:id="rId11"/>
    <sheet name="P8" sheetId="4" r:id="rId12"/>
    <sheet name="P9" sheetId="24" r:id="rId13"/>
    <sheet name="P10" sheetId="23" r:id="rId14"/>
    <sheet name="P11" sheetId="21" r:id="rId15"/>
    <sheet name="P12" sheetId="42" r:id="rId16"/>
    <sheet name="KV" sheetId="88" r:id="rId17"/>
    <sheet name="VFO " sheetId="90" r:id="rId18"/>
    <sheet name="Výdavky SUM" sheetId="91" r:id="rId19"/>
    <sheet name="SUM " sheetId="89" r:id="rId20"/>
    <sheet name="Podn. činnosť" sheetId="95" r:id="rId21"/>
    <sheet name="Rekapitulácia" sheetId="96" r:id="rId22"/>
  </sheets>
  <definedNames>
    <definedName name="_xlnm.Print_Area" localSheetId="0">'BP '!$A$1:$I$71</definedName>
    <definedName name="_xlnm.Print_Area" localSheetId="16">KV!$A$1:$J$13</definedName>
    <definedName name="_xlnm.Print_Area" localSheetId="4">'P1'!$A$1:$L$34</definedName>
    <definedName name="_xlnm.Print_Area" localSheetId="13">'P10'!$A$1:$J$28</definedName>
    <definedName name="_xlnm.Print_Area" localSheetId="14">'P11'!$A$1:$K$20</definedName>
    <definedName name="_xlnm.Print_Area" localSheetId="15">'P12'!$A$1:$L$19</definedName>
    <definedName name="_xlnm.Print_Area" localSheetId="5">'P2'!$A$1:$K$35</definedName>
    <definedName name="_xlnm.Print_Area" localSheetId="6">'P3'!$A$1:$L$28</definedName>
    <definedName name="_xlnm.Print_Area" localSheetId="7">'P4'!$A$1:$K$17</definedName>
    <definedName name="_xlnm.Print_Area" localSheetId="8">'P5'!$A$1:$L$15</definedName>
    <definedName name="_xlnm.Print_Area" localSheetId="9">'P6'!$A$1:$Q$13</definedName>
    <definedName name="_xlnm.Print_Area" localSheetId="10">'P7'!$A$1:$L$62</definedName>
    <definedName name="_xlnm.Print_Area" localSheetId="11">'P8'!$A$1:$L$20</definedName>
    <definedName name="_xlnm.Print_Area" localSheetId="12">'P9'!$A$1:$K$9</definedName>
    <definedName name="_xlnm.Print_Area" localSheetId="19">'SUM '!$A$1:$C$58</definedName>
  </definedNames>
  <calcPr calcId="152511"/>
</workbook>
</file>

<file path=xl/calcChain.xml><?xml version="1.0" encoding="utf-8"?>
<calcChain xmlns="http://schemas.openxmlformats.org/spreadsheetml/2006/main">
  <c r="J8" i="88" l="1"/>
  <c r="H10" i="88"/>
  <c r="E12" i="88"/>
  <c r="E9" i="88" s="1"/>
  <c r="E8" i="88" s="1"/>
  <c r="F12" i="88"/>
  <c r="F9" i="88" s="1"/>
  <c r="F8" i="88" s="1"/>
  <c r="G12" i="88"/>
  <c r="I12" i="88" s="1"/>
  <c r="I9" i="88" s="1"/>
  <c r="H12" i="88"/>
  <c r="H9" i="88" s="1"/>
  <c r="H8" i="88" s="1"/>
  <c r="J12" i="88"/>
  <c r="I13" i="88"/>
  <c r="G9" i="88" l="1"/>
  <c r="G8" i="88" s="1"/>
  <c r="F11" i="88"/>
  <c r="G11" i="88"/>
  <c r="G10" i="88" s="1"/>
  <c r="I51" i="74"/>
  <c r="F10" i="88" l="1"/>
  <c r="I10" i="88" s="1"/>
  <c r="I8" i="88" s="1"/>
  <c r="I11" i="88"/>
  <c r="F14" i="90"/>
  <c r="H9" i="91" s="1"/>
  <c r="F17" i="88"/>
  <c r="L31" i="42"/>
  <c r="K10" i="45"/>
  <c r="H8" i="76" l="1"/>
  <c r="I32" i="74" l="1"/>
  <c r="K9" i="24" l="1"/>
  <c r="K8" i="5"/>
  <c r="I30" i="23"/>
  <c r="C36" i="95" l="1"/>
  <c r="C27" i="95"/>
  <c r="K24" i="45"/>
  <c r="L22" i="42"/>
  <c r="C15" i="96"/>
  <c r="L10" i="42"/>
  <c r="C7" i="96"/>
  <c r="C18" i="95"/>
  <c r="C7" i="95"/>
  <c r="I22" i="42"/>
  <c r="J17" i="88" l="1"/>
  <c r="K21" i="21"/>
  <c r="K8" i="24"/>
  <c r="L18" i="42"/>
  <c r="K20" i="42"/>
  <c r="K59" i="45"/>
  <c r="K43" i="45"/>
  <c r="K42" i="45" s="1"/>
  <c r="K23" i="45"/>
  <c r="J22" i="45" l="1"/>
  <c r="L8" i="12"/>
  <c r="L9" i="12"/>
  <c r="K12" i="13"/>
  <c r="L14" i="8"/>
  <c r="K9" i="9"/>
  <c r="J27" i="5"/>
  <c r="I67" i="74" l="1"/>
  <c r="I9" i="74"/>
  <c r="H51" i="74"/>
  <c r="I48" i="74"/>
  <c r="I25" i="74"/>
  <c r="I17" i="74"/>
  <c r="I12" i="74"/>
  <c r="I7" i="74" l="1"/>
  <c r="E8" i="5"/>
  <c r="K20" i="4"/>
  <c r="G10" i="8"/>
  <c r="G9" i="8" s="1"/>
  <c r="H10" i="8"/>
  <c r="H9" i="8" s="1"/>
  <c r="I10" i="8"/>
  <c r="J10" i="8"/>
  <c r="C50" i="89" l="1"/>
  <c r="I15" i="88" l="1"/>
  <c r="I16" i="88"/>
  <c r="G17" i="88" l="1"/>
  <c r="H17" i="88"/>
  <c r="J18" i="42"/>
  <c r="J9" i="42" s="1"/>
  <c r="J8" i="42" s="1"/>
  <c r="K12" i="42"/>
  <c r="K13" i="42"/>
  <c r="K14" i="42"/>
  <c r="K19" i="42"/>
  <c r="K23" i="42"/>
  <c r="K24" i="42"/>
  <c r="K25" i="42"/>
  <c r="K26" i="42"/>
  <c r="K30" i="42"/>
  <c r="K31" i="42"/>
  <c r="K32" i="42"/>
  <c r="H10" i="42"/>
  <c r="G9" i="21"/>
  <c r="H9" i="21"/>
  <c r="I9" i="21"/>
  <c r="J9" i="21"/>
  <c r="K9" i="21"/>
  <c r="G12" i="21"/>
  <c r="H12" i="21"/>
  <c r="I12" i="21"/>
  <c r="G15" i="21"/>
  <c r="H15" i="21"/>
  <c r="I15" i="21"/>
  <c r="K15" i="21"/>
  <c r="F15" i="21"/>
  <c r="F12" i="21"/>
  <c r="F9" i="21"/>
  <c r="K10" i="42" l="1"/>
  <c r="L9" i="42"/>
  <c r="L8" i="42" s="1"/>
  <c r="G8" i="21"/>
  <c r="C38" i="89"/>
  <c r="I8" i="21"/>
  <c r="H8" i="21"/>
  <c r="F8" i="21"/>
  <c r="F9" i="23"/>
  <c r="G9" i="23"/>
  <c r="H9" i="23"/>
  <c r="H8" i="23" s="1"/>
  <c r="J9" i="23"/>
  <c r="J8" i="23" s="1"/>
  <c r="I10" i="23"/>
  <c r="I11" i="23"/>
  <c r="F13" i="23"/>
  <c r="F12" i="23" s="1"/>
  <c r="G13" i="23"/>
  <c r="G12" i="23" s="1"/>
  <c r="H13" i="23"/>
  <c r="H12" i="23" s="1"/>
  <c r="J13" i="23"/>
  <c r="J12" i="23" s="1"/>
  <c r="I14" i="23"/>
  <c r="I15" i="23"/>
  <c r="F16" i="23"/>
  <c r="G16" i="23"/>
  <c r="H16" i="23"/>
  <c r="J16" i="23"/>
  <c r="I17" i="23"/>
  <c r="I16" i="23" s="1"/>
  <c r="F24" i="23"/>
  <c r="G24" i="23"/>
  <c r="H24" i="23"/>
  <c r="J24" i="23"/>
  <c r="I25" i="23"/>
  <c r="I26" i="23"/>
  <c r="I27" i="23"/>
  <c r="I28" i="23"/>
  <c r="I29" i="23"/>
  <c r="I31" i="23"/>
  <c r="F33" i="23"/>
  <c r="G33" i="23"/>
  <c r="H33" i="23"/>
  <c r="J33" i="23"/>
  <c r="I34" i="23"/>
  <c r="I35" i="23"/>
  <c r="I39" i="23"/>
  <c r="K16" i="45"/>
  <c r="K41" i="45"/>
  <c r="K47" i="45"/>
  <c r="K48" i="45"/>
  <c r="G8" i="23" l="1"/>
  <c r="G40" i="23"/>
  <c r="I13" i="23"/>
  <c r="I12" i="23" s="1"/>
  <c r="J40" i="23"/>
  <c r="I9" i="23"/>
  <c r="I24" i="23"/>
  <c r="H40" i="23"/>
  <c r="F40" i="23"/>
  <c r="I33" i="23"/>
  <c r="K11" i="44"/>
  <c r="K10" i="44"/>
  <c r="H9" i="44"/>
  <c r="G9" i="12"/>
  <c r="H9" i="12"/>
  <c r="I9" i="12"/>
  <c r="J9" i="12"/>
  <c r="F9" i="12"/>
  <c r="K11" i="13"/>
  <c r="I8" i="23" l="1"/>
  <c r="C30" i="89" s="1"/>
  <c r="I40" i="23"/>
  <c r="K12" i="8"/>
  <c r="K13" i="8"/>
  <c r="K15" i="8"/>
  <c r="K16" i="8"/>
  <c r="K17" i="8"/>
  <c r="K18" i="8"/>
  <c r="K19" i="8"/>
  <c r="K20" i="8"/>
  <c r="K21" i="8"/>
  <c r="K22" i="8"/>
  <c r="K25" i="8"/>
  <c r="K26" i="8"/>
  <c r="K11" i="8"/>
  <c r="L10" i="8"/>
  <c r="L9" i="8" s="1"/>
  <c r="F10" i="8"/>
  <c r="F9" i="8" s="1"/>
  <c r="E17" i="88"/>
  <c r="I17" i="88" s="1"/>
  <c r="K10" i="8" l="1"/>
  <c r="K9" i="8" s="1"/>
  <c r="H17" i="9"/>
  <c r="I17" i="9"/>
  <c r="K16" i="9"/>
  <c r="E17" i="9"/>
  <c r="F17" i="9"/>
  <c r="G16" i="9"/>
  <c r="J10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6" i="5"/>
  <c r="J28" i="5"/>
  <c r="J29" i="5"/>
  <c r="J30" i="5"/>
  <c r="J31" i="5"/>
  <c r="J32" i="5"/>
  <c r="I8" i="5"/>
  <c r="H8" i="5"/>
  <c r="G8" i="76"/>
  <c r="G7" i="76" s="1"/>
  <c r="G9" i="87"/>
  <c r="G15" i="87" s="1"/>
  <c r="F9" i="87"/>
  <c r="H32" i="74"/>
  <c r="C34" i="89" l="1"/>
  <c r="H9" i="74"/>
  <c r="C37" i="89"/>
  <c r="J9" i="24"/>
  <c r="I9" i="24"/>
  <c r="G9" i="24"/>
  <c r="F9" i="24"/>
  <c r="H9" i="24"/>
  <c r="I8" i="24"/>
  <c r="G8" i="24"/>
  <c r="F8" i="24"/>
  <c r="L21" i="4"/>
  <c r="K21" i="4"/>
  <c r="J21" i="4"/>
  <c r="I21" i="4"/>
  <c r="H21" i="4"/>
  <c r="G21" i="4"/>
  <c r="F21" i="4"/>
  <c r="J14" i="21" l="1"/>
  <c r="I8" i="42"/>
  <c r="I12" i="13"/>
  <c r="I11" i="13" s="1"/>
  <c r="H12" i="13"/>
  <c r="H11" i="13" s="1"/>
  <c r="H8" i="13" s="1"/>
  <c r="K22" i="42" l="1"/>
  <c r="Q8" i="44"/>
  <c r="J38" i="45"/>
  <c r="J36" i="45"/>
  <c r="E14" i="90"/>
  <c r="F18" i="42"/>
  <c r="G8" i="5"/>
  <c r="F8" i="5"/>
  <c r="J18" i="21"/>
  <c r="J20" i="21"/>
  <c r="J19" i="21"/>
  <c r="H8" i="24"/>
  <c r="J8" i="24"/>
  <c r="C29" i="89" s="1"/>
  <c r="L9" i="4"/>
  <c r="H9" i="4"/>
  <c r="K15" i="4"/>
  <c r="K13" i="4"/>
  <c r="K14" i="4"/>
  <c r="I59" i="45"/>
  <c r="J59" i="45"/>
  <c r="H59" i="45"/>
  <c r="G59" i="45"/>
  <c r="F59" i="45"/>
  <c r="J39" i="45"/>
  <c r="J35" i="45"/>
  <c r="J34" i="45"/>
  <c r="J20" i="45"/>
  <c r="J19" i="45"/>
  <c r="J18" i="45"/>
  <c r="J17" i="45"/>
  <c r="Q9" i="44"/>
  <c r="J8" i="12"/>
  <c r="I8" i="12"/>
  <c r="H8" i="12"/>
  <c r="G8" i="12"/>
  <c r="F8" i="12"/>
  <c r="K24" i="9"/>
  <c r="I24" i="9"/>
  <c r="H24" i="9"/>
  <c r="G24" i="9"/>
  <c r="F24" i="9"/>
  <c r="E24" i="9"/>
  <c r="K32" i="9"/>
  <c r="I32" i="9"/>
  <c r="H32" i="9"/>
  <c r="G32" i="9"/>
  <c r="F32" i="9"/>
  <c r="E32" i="9"/>
  <c r="K27" i="9"/>
  <c r="I27" i="9"/>
  <c r="H27" i="9"/>
  <c r="G27" i="9"/>
  <c r="F27" i="9"/>
  <c r="E27" i="9"/>
  <c r="I10" i="9"/>
  <c r="H10" i="9"/>
  <c r="G9" i="9"/>
  <c r="F10" i="9"/>
  <c r="E10" i="9"/>
  <c r="I14" i="9"/>
  <c r="H14" i="9"/>
  <c r="G14" i="9"/>
  <c r="F14" i="9"/>
  <c r="E14" i="9"/>
  <c r="H8" i="85"/>
  <c r="H12" i="74"/>
  <c r="H25" i="74"/>
  <c r="H17" i="74"/>
  <c r="C39" i="89"/>
  <c r="C9" i="89"/>
  <c r="G12" i="76"/>
  <c r="J52" i="45"/>
  <c r="J53" i="45"/>
  <c r="J54" i="45"/>
  <c r="J55" i="45"/>
  <c r="K55" i="45" s="1"/>
  <c r="K50" i="45" s="1"/>
  <c r="J56" i="45"/>
  <c r="J57" i="45"/>
  <c r="L24" i="8"/>
  <c r="L23" i="8" s="1"/>
  <c r="L8" i="8" s="1"/>
  <c r="J15" i="9"/>
  <c r="J18" i="9"/>
  <c r="J16" i="9" s="1"/>
  <c r="J26" i="9"/>
  <c r="J31" i="9"/>
  <c r="J33" i="9"/>
  <c r="J35" i="9"/>
  <c r="F24" i="8"/>
  <c r="H24" i="8"/>
  <c r="H23" i="8" s="1"/>
  <c r="L18" i="4"/>
  <c r="L17" i="4" s="1"/>
  <c r="G24" i="45"/>
  <c r="G23" i="45" s="1"/>
  <c r="H24" i="45"/>
  <c r="H23" i="45" s="1"/>
  <c r="I24" i="45"/>
  <c r="I23" i="45" s="1"/>
  <c r="J13" i="13"/>
  <c r="J13" i="21"/>
  <c r="J12" i="21" s="1"/>
  <c r="J17" i="21"/>
  <c r="J51" i="45"/>
  <c r="J25" i="45"/>
  <c r="J26" i="45"/>
  <c r="J27" i="45"/>
  <c r="J28" i="45"/>
  <c r="J29" i="45"/>
  <c r="J30" i="45"/>
  <c r="J31" i="45"/>
  <c r="J32" i="45"/>
  <c r="J33" i="45"/>
  <c r="J40" i="45"/>
  <c r="K12" i="12"/>
  <c r="K13" i="12"/>
  <c r="K14" i="12"/>
  <c r="K15" i="12"/>
  <c r="H48" i="74"/>
  <c r="J9" i="5"/>
  <c r="J8" i="5" s="1"/>
  <c r="C21" i="89" s="1"/>
  <c r="G18" i="42"/>
  <c r="H18" i="42"/>
  <c r="H9" i="42" s="1"/>
  <c r="H8" i="42" s="1"/>
  <c r="K8" i="42" s="1"/>
  <c r="I18" i="42"/>
  <c r="I9" i="42" s="1"/>
  <c r="K11" i="42"/>
  <c r="J11" i="9"/>
  <c r="J9" i="9" s="1"/>
  <c r="F23" i="8"/>
  <c r="G23" i="8"/>
  <c r="I23" i="8"/>
  <c r="J23" i="8"/>
  <c r="F14" i="8"/>
  <c r="G14" i="8"/>
  <c r="G8" i="8" s="1"/>
  <c r="H14" i="8"/>
  <c r="I14" i="8"/>
  <c r="J14" i="8"/>
  <c r="G24" i="8"/>
  <c r="I24" i="8"/>
  <c r="J24" i="8"/>
  <c r="G9" i="13"/>
  <c r="G8" i="13" s="1"/>
  <c r="I9" i="13"/>
  <c r="I8" i="13" s="1"/>
  <c r="J10" i="13"/>
  <c r="F12" i="13"/>
  <c r="F11" i="13" s="1"/>
  <c r="F8" i="13" s="1"/>
  <c r="G12" i="13"/>
  <c r="G11" i="13" s="1"/>
  <c r="J14" i="13"/>
  <c r="J15" i="13"/>
  <c r="K10" i="12"/>
  <c r="K11" i="12"/>
  <c r="F9" i="44"/>
  <c r="G9" i="44"/>
  <c r="G8" i="44" s="1"/>
  <c r="H8" i="44"/>
  <c r="I9" i="44"/>
  <c r="J9" i="44"/>
  <c r="J8" i="44" s="1"/>
  <c r="F10" i="45"/>
  <c r="F9" i="45" s="1"/>
  <c r="G10" i="45"/>
  <c r="G9" i="45" s="1"/>
  <c r="H10" i="45"/>
  <c r="H9" i="45" s="1"/>
  <c r="I10" i="45"/>
  <c r="I9" i="45" s="1"/>
  <c r="J11" i="45"/>
  <c r="J12" i="45"/>
  <c r="J13" i="45"/>
  <c r="J14" i="45"/>
  <c r="J15" i="45"/>
  <c r="J21" i="45"/>
  <c r="F24" i="45"/>
  <c r="F23" i="45" s="1"/>
  <c r="F43" i="45"/>
  <c r="F42" i="45" s="1"/>
  <c r="G43" i="45"/>
  <c r="G42" i="45" s="1"/>
  <c r="H43" i="45"/>
  <c r="H42" i="45" s="1"/>
  <c r="I43" i="45"/>
  <c r="I42" i="45" s="1"/>
  <c r="J44" i="45"/>
  <c r="J45" i="45"/>
  <c r="J46" i="45"/>
  <c r="F50" i="45"/>
  <c r="F49" i="45" s="1"/>
  <c r="G50" i="45"/>
  <c r="G49" i="45" s="1"/>
  <c r="H50" i="45"/>
  <c r="H49" i="45" s="1"/>
  <c r="I50" i="45"/>
  <c r="I49" i="45" s="1"/>
  <c r="G9" i="4"/>
  <c r="I9" i="4"/>
  <c r="J9" i="4"/>
  <c r="K10" i="4"/>
  <c r="K11" i="4"/>
  <c r="K12" i="4"/>
  <c r="K16" i="4"/>
  <c r="F18" i="4"/>
  <c r="G18" i="4"/>
  <c r="G17" i="4" s="1"/>
  <c r="H18" i="4"/>
  <c r="H17" i="4" s="1"/>
  <c r="I18" i="4"/>
  <c r="I17" i="4" s="1"/>
  <c r="J18" i="4"/>
  <c r="J17" i="4" s="1"/>
  <c r="K19" i="4"/>
  <c r="J16" i="21"/>
  <c r="J15" i="21" s="1"/>
  <c r="F8" i="42"/>
  <c r="K8" i="9" l="1"/>
  <c r="K49" i="45"/>
  <c r="G9" i="91"/>
  <c r="C15" i="89"/>
  <c r="C52" i="89"/>
  <c r="C51" i="89" s="1"/>
  <c r="F17" i="4"/>
  <c r="F8" i="4" s="1"/>
  <c r="K18" i="4"/>
  <c r="H8" i="4"/>
  <c r="H7" i="76"/>
  <c r="H12" i="76" s="1"/>
  <c r="H9" i="85" s="1"/>
  <c r="C49" i="89"/>
  <c r="C48" i="89" s="1"/>
  <c r="C10" i="89"/>
  <c r="J10" i="45"/>
  <c r="J9" i="45" s="1"/>
  <c r="I8" i="44"/>
  <c r="K9" i="44"/>
  <c r="K9" i="12"/>
  <c r="H7" i="74"/>
  <c r="I71" i="74"/>
  <c r="K18" i="42"/>
  <c r="K9" i="42" s="1"/>
  <c r="J8" i="21"/>
  <c r="C31" i="89" s="1"/>
  <c r="J9" i="13"/>
  <c r="K14" i="8"/>
  <c r="K23" i="8"/>
  <c r="K24" i="8"/>
  <c r="G8" i="9"/>
  <c r="F8" i="8"/>
  <c r="H8" i="8"/>
  <c r="K12" i="21"/>
  <c r="K8" i="21" s="1"/>
  <c r="J8" i="4"/>
  <c r="K9" i="4"/>
  <c r="I8" i="4"/>
  <c r="F8" i="45"/>
  <c r="H8" i="45"/>
  <c r="G8" i="45"/>
  <c r="I8" i="45"/>
  <c r="L8" i="4"/>
  <c r="J12" i="13"/>
  <c r="J11" i="13" s="1"/>
  <c r="G8" i="4"/>
  <c r="J49" i="45"/>
  <c r="H8" i="9"/>
  <c r="J43" i="45"/>
  <c r="J9" i="8"/>
  <c r="J8" i="8" s="1"/>
  <c r="F8" i="9"/>
  <c r="E8" i="9"/>
  <c r="J50" i="45"/>
  <c r="G8" i="42"/>
  <c r="J23" i="45"/>
  <c r="J24" i="45"/>
  <c r="J42" i="45"/>
  <c r="F8" i="44"/>
  <c r="K8" i="12"/>
  <c r="C25" i="89" s="1"/>
  <c r="I9" i="8"/>
  <c r="I8" i="8" s="1"/>
  <c r="J27" i="9"/>
  <c r="J14" i="9"/>
  <c r="J24" i="9"/>
  <c r="G8" i="85"/>
  <c r="G9" i="85"/>
  <c r="J32" i="9"/>
  <c r="I8" i="9"/>
  <c r="K17" i="4"/>
  <c r="C14" i="89" l="1"/>
  <c r="C35" i="89"/>
  <c r="C43" i="89" s="1"/>
  <c r="G8" i="91"/>
  <c r="C47" i="89"/>
  <c r="K8" i="4"/>
  <c r="J8" i="13"/>
  <c r="C24" i="89" s="1"/>
  <c r="J8" i="45"/>
  <c r="C27" i="89" s="1"/>
  <c r="C32" i="89"/>
  <c r="K9" i="45"/>
  <c r="K8" i="45" s="1"/>
  <c r="J8" i="9"/>
  <c r="C22" i="89" s="1"/>
  <c r="K8" i="8"/>
  <c r="C23" i="89" l="1"/>
  <c r="K8" i="44" l="1"/>
  <c r="C26" i="89" s="1"/>
  <c r="D23" i="89" s="1"/>
  <c r="C13" i="89" l="1"/>
  <c r="D16" i="89" l="1"/>
  <c r="C16" i="89"/>
  <c r="C45" i="89"/>
  <c r="G7" i="91"/>
  <c r="H10" i="91" s="1"/>
  <c r="G10" i="91" l="1"/>
  <c r="H71" i="74"/>
  <c r="C8" i="89" s="1"/>
  <c r="C33" i="89" l="1"/>
  <c r="C11" i="89"/>
  <c r="C44" i="89"/>
  <c r="C46" i="89" s="1"/>
  <c r="C53" i="89" s="1"/>
  <c r="D11" i="89"/>
  <c r="D18" i="89" s="1"/>
  <c r="H7" i="85"/>
  <c r="H10" i="85" s="1"/>
  <c r="G7" i="85"/>
  <c r="G10" i="85" s="1"/>
  <c r="F8" i="23"/>
</calcChain>
</file>

<file path=xl/sharedStrings.xml><?xml version="1.0" encoding="utf-8"?>
<sst xmlns="http://schemas.openxmlformats.org/spreadsheetml/2006/main" count="791" uniqueCount="531">
  <si>
    <t>Ostatné kultúrne služby</t>
  </si>
  <si>
    <t>Verejná zeleň</t>
  </si>
  <si>
    <t>Podporná činnosť - správa obce</t>
  </si>
  <si>
    <t>Finančná a rozpočtová oblasť</t>
  </si>
  <si>
    <t>Obce - hlásenie pobytu občanov a reg.obyv.</t>
  </si>
  <si>
    <t>Ochrana ŽP inde neklasifikovaná</t>
  </si>
  <si>
    <t>Nakladanie s odpadmi</t>
  </si>
  <si>
    <t xml:space="preserve">Rekreačné a šport.služby </t>
  </si>
  <si>
    <t>poplatok za komunálne odpady a drobné stavebné odpady</t>
  </si>
  <si>
    <t>spolu</t>
  </si>
  <si>
    <t>VÝDAVKY SPOLU (bežné + kapitálové):</t>
  </si>
  <si>
    <t>ukazovateľ</t>
  </si>
  <si>
    <t>1</t>
  </si>
  <si>
    <t>2</t>
  </si>
  <si>
    <t>3</t>
  </si>
  <si>
    <t>4</t>
  </si>
  <si>
    <t>Obce</t>
  </si>
  <si>
    <t>funkčná</t>
  </si>
  <si>
    <t>ekonomická klasifikácia</t>
  </si>
  <si>
    <t>Kapitálové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</si>
  <si>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</si>
  <si>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</si>
  <si>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</si>
  <si>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</si>
  <si>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</si>
  <si>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</si>
  <si>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</si>
  <si>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</si>
  <si>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</si>
  <si>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</si>
  <si>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</si>
  <si>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</si>
  <si>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003</t>
  </si>
  <si>
    <t>Výnos dane z príjmov poukázaný územnej samospráve</t>
  </si>
  <si>
    <t>120</t>
  </si>
  <si>
    <t>Dane z majetku</t>
  </si>
  <si>
    <t>121</t>
  </si>
  <si>
    <t>daň z nehnuteľností</t>
  </si>
  <si>
    <t>001</t>
  </si>
  <si>
    <t xml:space="preserve">    - z pozemkov</t>
  </si>
  <si>
    <t>002</t>
  </si>
  <si>
    <t xml:space="preserve">    - zo stavieb</t>
  </si>
  <si>
    <t>130</t>
  </si>
  <si>
    <t>Domáce dane na tovary a služby</t>
  </si>
  <si>
    <t>133</t>
  </si>
  <si>
    <t>013</t>
  </si>
  <si>
    <t>210</t>
  </si>
  <si>
    <t>Príjmy z podnikania a z vlastníctva majetku</t>
  </si>
  <si>
    <t>212</t>
  </si>
  <si>
    <t>z prenajatých budov, priestorov a objektov</t>
  </si>
  <si>
    <t>220</t>
  </si>
  <si>
    <t>Administratívne a iné poplatky a platby</t>
  </si>
  <si>
    <t>221</t>
  </si>
  <si>
    <t>004</t>
  </si>
  <si>
    <t>222</t>
  </si>
  <si>
    <t>pokuty a penále za porušenie predpisov</t>
  </si>
  <si>
    <t>223</t>
  </si>
  <si>
    <t>poplatky a platby za predaj výrobkov,tovarov a služieb</t>
  </si>
  <si>
    <t>240</t>
  </si>
  <si>
    <t>Úroky z domácich úverov,pôžičiek a vkladov</t>
  </si>
  <si>
    <t>242</t>
  </si>
  <si>
    <t>z vkladov</t>
  </si>
  <si>
    <t xml:space="preserve">Poistenie </t>
  </si>
  <si>
    <t>Vývoz odpadu</t>
  </si>
  <si>
    <t>Odmeny pre poslancov</t>
  </si>
  <si>
    <t>Cestovné náhrady - tuzemské+zahraničné</t>
  </si>
  <si>
    <t>Palivo</t>
  </si>
  <si>
    <t>Elektrická energia</t>
  </si>
  <si>
    <t>Údržba výpočtovej techniky</t>
  </si>
  <si>
    <t>Zimná údržba MK</t>
  </si>
  <si>
    <t>300</t>
  </si>
  <si>
    <t>GRANTY  A  TRANSFERY</t>
  </si>
  <si>
    <t>312</t>
  </si>
  <si>
    <t>Dotácia na matriku</t>
  </si>
  <si>
    <t>BEŽNÉ PRÍJMY SPOLU:</t>
  </si>
  <si>
    <t>poplatok za znečisťovanie ovzdušia</t>
  </si>
  <si>
    <t>Kapitálové príjmy</t>
  </si>
  <si>
    <t>230</t>
  </si>
  <si>
    <t>233</t>
  </si>
  <si>
    <t>KAPITÁLOVÉ PRÍJMY SPOLU:</t>
  </si>
  <si>
    <t>Bežný rozpočet, kapitálový rozpočet - sumarizácia</t>
  </si>
  <si>
    <t>Bežné príjmy spolu:</t>
  </si>
  <si>
    <t>Bežné výdavky spolu:</t>
  </si>
  <si>
    <t>Kapitálové príjmy spolu:</t>
  </si>
  <si>
    <t xml:space="preserve">Kapitálové výdavky spolu: </t>
  </si>
  <si>
    <t>Výdavky*</t>
  </si>
  <si>
    <t xml:space="preserve">* - V  zmysle  §   10  ods. 6   zákona   č. 583/2004  Z.z.  o   rozpočtových   pravidlách   územnej samosprávy </t>
  </si>
  <si>
    <t xml:space="preserve">     sú súčasťou rozpočtu obce  aj  finančné  operácie, ktorými sa vykonávajú prevody z peňažných fondov</t>
  </si>
  <si>
    <t xml:space="preserve">     obce a  realizujú  návratné  zdroje  financovania  a ich splácanie. Finančné operácie nie sú súčasťou príjmov</t>
  </si>
  <si>
    <t xml:space="preserve">    a výdavkov rozpočtu obce.</t>
  </si>
  <si>
    <t>Prevody z mimorozpočtových fondov</t>
  </si>
  <si>
    <t xml:space="preserve">   z toho:</t>
  </si>
  <si>
    <t>klasifik.</t>
  </si>
  <si>
    <t>Akti-</t>
  </si>
  <si>
    <t>vita</t>
  </si>
  <si>
    <t>Autodoprava</t>
  </si>
  <si>
    <t>Ochrana pred požiarmi</t>
  </si>
  <si>
    <t>6</t>
  </si>
  <si>
    <t>Verejné osvetlenie</t>
  </si>
  <si>
    <t>Audit  a  rating</t>
  </si>
  <si>
    <t>Miestny rozhlas</t>
  </si>
  <si>
    <t>Civilná ochrana</t>
  </si>
  <si>
    <t>Mzdy, platy a ostatné osobné vyrovnania</t>
  </si>
  <si>
    <t>Iné všeobecné služby - matrika</t>
  </si>
  <si>
    <t xml:space="preserve">Cestná doprava </t>
  </si>
  <si>
    <t>10</t>
  </si>
  <si>
    <t>Špeciáne služby - právne</t>
  </si>
  <si>
    <t>Obecný informačný systém</t>
  </si>
  <si>
    <t>Školenia, kurzy a semináre</t>
  </si>
  <si>
    <t>Softvér, licencia</t>
  </si>
  <si>
    <t>Všeobecný materiál</t>
  </si>
  <si>
    <t>Palivo, mazivá, oleje, špeciál. kvapaliny</t>
  </si>
  <si>
    <t>Uloženie odpadu</t>
  </si>
  <si>
    <t>Údržba miestnych komunikácií</t>
  </si>
  <si>
    <t>Materská škola</t>
  </si>
  <si>
    <t>Základná škola I. stupeň</t>
  </si>
  <si>
    <t>Školský klub detí</t>
  </si>
  <si>
    <t xml:space="preserve">Miestny kultúrny dom </t>
  </si>
  <si>
    <t>Audítorská služba</t>
  </si>
  <si>
    <t>Mzdy, platy a ost. osobné vyrovnanie</t>
  </si>
  <si>
    <t>Poštovné a telekomunikácie</t>
  </si>
  <si>
    <t>Školské stravovanie</t>
  </si>
  <si>
    <t>Školská jedáleň</t>
  </si>
  <si>
    <t>Predškolská výchova s bežnou starostlivosťou</t>
  </si>
  <si>
    <t>Základné vzdelanie s bežnou starostlivosťou</t>
  </si>
  <si>
    <t xml:space="preserve">Zariadenie pre záujmové vzdelávanie </t>
  </si>
  <si>
    <t xml:space="preserve"> Obecná knižnica</t>
  </si>
  <si>
    <t>Údržba VO</t>
  </si>
  <si>
    <t>Cintorín</t>
  </si>
  <si>
    <t>Starostlivosť o dôchodcov</t>
  </si>
  <si>
    <t>Deň dôchodcov</t>
  </si>
  <si>
    <t>PROGRAM 12:     Podporná činnosť</t>
  </si>
  <si>
    <t>Bežné výdavky v EUR</t>
  </si>
  <si>
    <t>daň za psa</t>
  </si>
  <si>
    <t xml:space="preserve">administratívne poplatky - výherné prístroje </t>
  </si>
  <si>
    <t xml:space="preserve">         </t>
  </si>
  <si>
    <t>cintorínske služby - hrobové miesta</t>
  </si>
  <si>
    <t>Dotácie na základné vzdelanie - ZŠ</t>
  </si>
  <si>
    <t>Dotácia na vzdelavacie poukazy</t>
  </si>
  <si>
    <t>Stavebný poriadok</t>
  </si>
  <si>
    <t>Dane a poplatky z minulých období</t>
  </si>
  <si>
    <t>Príjmové finančné operácie</t>
  </si>
  <si>
    <t>453</t>
  </si>
  <si>
    <t>Príjmy z ostatných finančných operácií</t>
  </si>
  <si>
    <t>Zostatok prostriedkov z predchádzajúcich rokov</t>
  </si>
  <si>
    <t>PRÍJMOVÉ FINANČNÉ OPERÁCIE SPOLU</t>
  </si>
  <si>
    <t>400</t>
  </si>
  <si>
    <t>Celkom bežné príjmy</t>
  </si>
  <si>
    <t xml:space="preserve">Celkom kapitálové príjmy </t>
  </si>
  <si>
    <t>Činnosť matriky a REGOB</t>
  </si>
  <si>
    <t>Kapitálové výdavky v EUR</t>
  </si>
  <si>
    <t>Kapitálové výdavky celkom</t>
  </si>
  <si>
    <t>Kultúra</t>
  </si>
  <si>
    <t>PROGRAM 10 :  Prostredie pre život</t>
  </si>
  <si>
    <t>daň za predajné automaty</t>
  </si>
  <si>
    <t>POHĽADÁVKY</t>
  </si>
  <si>
    <t>Výdavkové finančné operácie</t>
  </si>
  <si>
    <t>Výdavky z  ostatných finančných operácií</t>
  </si>
  <si>
    <t>800</t>
  </si>
  <si>
    <t>VÝDAVKOVÉ FINANČNÉ OPERÁCIE SPOLU</t>
  </si>
  <si>
    <t>PRÍJMY SPOLU    (bežné + kapitálové):</t>
  </si>
  <si>
    <t xml:space="preserve">Dlhodobý bankový úver </t>
  </si>
  <si>
    <t>Príjmové finančné operácie *</t>
  </si>
  <si>
    <t xml:space="preserve">Dávky sociálnej pomoci </t>
  </si>
  <si>
    <t>Prebytok +/- schodok bežného rozpočtu:</t>
  </si>
  <si>
    <t>Prebytok  +  /  -  schodok</t>
  </si>
  <si>
    <t>Prebytok +/- schodok kapitálového rozpočtu:</t>
  </si>
  <si>
    <t>VÝSLEDOK HOSPODÁRENIA</t>
  </si>
  <si>
    <t>012</t>
  </si>
  <si>
    <t>Poplatok -autorský</t>
  </si>
  <si>
    <t>Zasadnutia orgánov obce</t>
  </si>
  <si>
    <t xml:space="preserve">Bežné výdavky v EUR </t>
  </si>
  <si>
    <t>Vzdelávanie zamestnancov obce</t>
  </si>
  <si>
    <t>PRÍJMOVÁ ČASŤ - SUMARIZÁCIA</t>
  </si>
  <si>
    <t>VÝDAVKOVÁ ČASŤ - SUMARIZÁCIA</t>
  </si>
  <si>
    <t>Celkom bežné výdavky</t>
  </si>
  <si>
    <t xml:space="preserve">Celkom kapitálové výdavky </t>
  </si>
  <si>
    <t>Celkom finančné  operácie - výdavkové</t>
  </si>
  <si>
    <t>Celkom finančné  operácie - príjmové</t>
  </si>
  <si>
    <t xml:space="preserve">spolu </t>
  </si>
  <si>
    <t>SPOLU VÝDAVKY</t>
  </si>
  <si>
    <t>Poštovné a telek. služby</t>
  </si>
  <si>
    <t>2015</t>
  </si>
  <si>
    <t xml:space="preserve">daň za zábavné hracie prístroje </t>
  </si>
  <si>
    <t>006</t>
  </si>
  <si>
    <t>daň za užívanie verejného priestranstva</t>
  </si>
  <si>
    <t>daň za zber komunálneho odpadu</t>
  </si>
  <si>
    <t>prenájom pozemkov</t>
  </si>
  <si>
    <t>prenájom budov a objektov / KD, pošta a i./</t>
  </si>
  <si>
    <t>01</t>
  </si>
  <si>
    <t>03</t>
  </si>
  <si>
    <t>prenájom miniihriska</t>
  </si>
  <si>
    <t xml:space="preserve">správne poplatky </t>
  </si>
  <si>
    <t>00</t>
  </si>
  <si>
    <t>ostatné poplatky</t>
  </si>
  <si>
    <t>zákonné poplatky za uloženie odpadu</t>
  </si>
  <si>
    <t>05</t>
  </si>
  <si>
    <t>miestny rozhlas</t>
  </si>
  <si>
    <t>06</t>
  </si>
  <si>
    <t>prepožičanie majetku obce / pódium, lavice/</t>
  </si>
  <si>
    <t>23</t>
  </si>
  <si>
    <t>poplatok za hrobové miesta / cintorínsky popl/</t>
  </si>
  <si>
    <t>02</t>
  </si>
  <si>
    <t>príspevok na stravovanie zo SF</t>
  </si>
  <si>
    <t>07</t>
  </si>
  <si>
    <t>Dotácia REGOB</t>
  </si>
  <si>
    <t>Dotácia matrika</t>
  </si>
  <si>
    <t>Dotácia stavebníctvo</t>
  </si>
  <si>
    <t>04</t>
  </si>
  <si>
    <t>Dotácia ŽP</t>
  </si>
  <si>
    <t>Dotácia vzdelávacie poukazy</t>
  </si>
  <si>
    <t>09</t>
  </si>
  <si>
    <t>Dotácia výchova a vzdelávanie MŠ</t>
  </si>
  <si>
    <t>Dotácia asistent učiteľa</t>
  </si>
  <si>
    <t>24</t>
  </si>
  <si>
    <t>Dotácia skladník CO</t>
  </si>
  <si>
    <t>Príjem z predaja pozemkov</t>
  </si>
  <si>
    <t>Transféry z EÚ a  zo ŠR na real. projektu - rekonš. VO</t>
  </si>
  <si>
    <t>Úver ŠFRB a dotácia</t>
  </si>
  <si>
    <t>01.116</t>
  </si>
  <si>
    <t xml:space="preserve">Mzdy a odvody starostu a aparátu obce </t>
  </si>
  <si>
    <t>Rozpočet na rok 2015</t>
  </si>
  <si>
    <t>611</t>
  </si>
  <si>
    <t>614</t>
  </si>
  <si>
    <t xml:space="preserve">Odmeny manažmentu obce </t>
  </si>
  <si>
    <t>Cestovné</t>
  </si>
  <si>
    <t>Vodné stočné</t>
  </si>
  <si>
    <t>Telekomunikačné služby a internet</t>
  </si>
  <si>
    <t>Ceniny</t>
  </si>
  <si>
    <t>Poštovné služby</t>
  </si>
  <si>
    <t>kancelárske potreby</t>
  </si>
  <si>
    <t>Reprezentačné</t>
  </si>
  <si>
    <t>637005</t>
  </si>
  <si>
    <t xml:space="preserve">Špeciálne služby-revízne správy </t>
  </si>
  <si>
    <t xml:space="preserve">Služby pre obec </t>
  </si>
  <si>
    <t>Nájomné za prenájom pozemkov</t>
  </si>
  <si>
    <t>636001</t>
  </si>
  <si>
    <t>Nájomné za pozemok zberný dvor</t>
  </si>
  <si>
    <t>63306</t>
  </si>
  <si>
    <t xml:space="preserve"> Kancelárske potreby</t>
  </si>
  <si>
    <t>63508</t>
  </si>
  <si>
    <t xml:space="preserve">Interné služby obce </t>
  </si>
  <si>
    <t xml:space="preserve">Služby občanom </t>
  </si>
  <si>
    <t>0133</t>
  </si>
  <si>
    <t>Služby občanom</t>
  </si>
  <si>
    <t>01116</t>
  </si>
  <si>
    <t>Mzdy a odvody</t>
  </si>
  <si>
    <t>08300</t>
  </si>
  <si>
    <t>Bezpečnosť a poriadok</t>
  </si>
  <si>
    <t>Šport</t>
  </si>
  <si>
    <t>08100</t>
  </si>
  <si>
    <t>Plyn</t>
  </si>
  <si>
    <t>03200</t>
  </si>
  <si>
    <t>03220</t>
  </si>
  <si>
    <t>Mzda skladníka CO</t>
  </si>
  <si>
    <t>Servis a údržba techniky</t>
  </si>
  <si>
    <t>Rovnošaty a športové prilby</t>
  </si>
  <si>
    <t xml:space="preserve">    Odpadové hospodárstvo</t>
  </si>
  <si>
    <t xml:space="preserve">Odpadové hospodárstvo </t>
  </si>
  <si>
    <t>04510</t>
  </si>
  <si>
    <t>Nákup kuka nádob</t>
  </si>
  <si>
    <t>Pokosenie skládky</t>
  </si>
  <si>
    <t>Prevádzka zberného dvora</t>
  </si>
  <si>
    <t>Materiál - posypová soľ</t>
  </si>
  <si>
    <t xml:space="preserve">    Pozemné komunikácie</t>
  </si>
  <si>
    <t xml:space="preserve"> POZEMNÉ  KOMUNIKÁCIE</t>
  </si>
  <si>
    <t xml:space="preserve">Vzdelávanie </t>
  </si>
  <si>
    <t>09111</t>
  </si>
  <si>
    <t xml:space="preserve">Eneregie - plyn </t>
  </si>
  <si>
    <t>Energie - el. energia</t>
  </si>
  <si>
    <t xml:space="preserve">Vodné stočné </t>
  </si>
  <si>
    <t>Telekomunikačné služby</t>
  </si>
  <si>
    <t>Poštovné</t>
  </si>
  <si>
    <t>Čistiace prostriedky</t>
  </si>
  <si>
    <t>Učebné pomôcky</t>
  </si>
  <si>
    <t>Ochranné pracovné pomôcky</t>
  </si>
  <si>
    <t>Materiálové výdavky</t>
  </si>
  <si>
    <t xml:space="preserve">Drobná údržba </t>
  </si>
  <si>
    <t>09121</t>
  </si>
  <si>
    <t xml:space="preserve">Energie - plyn </t>
  </si>
  <si>
    <t xml:space="preserve">Materiálové výdavky </t>
  </si>
  <si>
    <t>09800</t>
  </si>
  <si>
    <t>09601</t>
  </si>
  <si>
    <t>Energie - plyn</t>
  </si>
  <si>
    <t>Energie-el. energia</t>
  </si>
  <si>
    <t>Obnova sotvéru</t>
  </si>
  <si>
    <t>Drobná údržba</t>
  </si>
  <si>
    <t xml:space="preserve">Opatrenia na zachovanie školy </t>
  </si>
  <si>
    <t>Príspevok na učebné pomôcky</t>
  </si>
  <si>
    <t>Školské výlety a škola v prírode</t>
  </si>
  <si>
    <t>08201</t>
  </si>
  <si>
    <t xml:space="preserve">    Kultúra</t>
  </si>
  <si>
    <t>Energie-plyn</t>
  </si>
  <si>
    <t>Energie el. energia</t>
  </si>
  <si>
    <t>Vodné</t>
  </si>
  <si>
    <t>knihy</t>
  </si>
  <si>
    <t>Ostatná činnosť v kultúre</t>
  </si>
  <si>
    <t>ZPOZ / dary /</t>
  </si>
  <si>
    <t>Deň detí</t>
  </si>
  <si>
    <t xml:space="preserve">Deň obce </t>
  </si>
  <si>
    <t>Mikulášsky večierok</t>
  </si>
  <si>
    <t>Družobné návštevy Péteri, Vaskút</t>
  </si>
  <si>
    <t>Vedenie obecnej kroniky</t>
  </si>
  <si>
    <t>Údržba MR</t>
  </si>
  <si>
    <t>Elektrika</t>
  </si>
  <si>
    <t xml:space="preserve">  PROSTREDIE  PRE  ŽIVOT</t>
  </si>
  <si>
    <t>06400</t>
  </si>
  <si>
    <t>Ochranné pracovné prostriedky</t>
  </si>
  <si>
    <t>Údržba strojov</t>
  </si>
  <si>
    <t>Pitný režim</t>
  </si>
  <si>
    <t>08400</t>
  </si>
  <si>
    <t>Poplatok AREA</t>
  </si>
  <si>
    <t>Materiálové výdavky / konvy /</t>
  </si>
  <si>
    <t xml:space="preserve">Ochrana životného prostredia </t>
  </si>
  <si>
    <t>Údržba domov smútku</t>
  </si>
  <si>
    <t>Údržba cintorínov</t>
  </si>
  <si>
    <t>vodné</t>
  </si>
  <si>
    <t>PHM do strojov</t>
  </si>
  <si>
    <t>mzdy</t>
  </si>
  <si>
    <t>Spolu</t>
  </si>
  <si>
    <t xml:space="preserve">    Sociálne služby</t>
  </si>
  <si>
    <t>Transfer pri narodení dieťaťa</t>
  </si>
  <si>
    <t>10202</t>
  </si>
  <si>
    <t xml:space="preserve">Príspevok na stravovanie dôchodcov </t>
  </si>
  <si>
    <t>Stravovanie dôchodcov</t>
  </si>
  <si>
    <t>Vianočný peňažný príspevok dôch.</t>
  </si>
  <si>
    <t xml:space="preserve"> Poplatky za soc. rozhodnutia  </t>
  </si>
  <si>
    <t xml:space="preserve">Ostatné sociálne služby </t>
  </si>
  <si>
    <t>Transfer K Griff</t>
  </si>
  <si>
    <t xml:space="preserve">Rozvoj obce </t>
  </si>
  <si>
    <t>Detské ihriská</t>
  </si>
  <si>
    <t>Príprava a spolufinancovanie projektov</t>
  </si>
  <si>
    <t>Podporná činnosť</t>
  </si>
  <si>
    <t>Reklama, propagácia a inzercia</t>
  </si>
  <si>
    <t xml:space="preserve">Poplatok za WEB stránku obce </t>
  </si>
  <si>
    <t>Tvorba SF povinný prídel</t>
  </si>
  <si>
    <t xml:space="preserve">Poistenie majetku obce </t>
  </si>
  <si>
    <t>0112</t>
  </si>
  <si>
    <t>Poplatky bankám</t>
  </si>
  <si>
    <t>Transfery spoločenským organizáciám</t>
  </si>
  <si>
    <t>Obce,   z toho:</t>
  </si>
  <si>
    <t>Kapitálový rozpočet na rok 2015</t>
  </si>
  <si>
    <t>06200</t>
  </si>
  <si>
    <t xml:space="preserve">Kúpa bytovky </t>
  </si>
  <si>
    <t>Splátka úveru ŠFRB bytovka č. 1</t>
  </si>
  <si>
    <t xml:space="preserve">    Plánovanie, manažment a kontrola</t>
  </si>
  <si>
    <t xml:space="preserve">     Pozemné komunikácie</t>
  </si>
  <si>
    <t xml:space="preserve">    Interné služby obce</t>
  </si>
  <si>
    <t xml:space="preserve">    Služby občanom</t>
  </si>
  <si>
    <t xml:space="preserve">     Bezpečnosť, právo a poriadok</t>
  </si>
  <si>
    <t xml:space="preserve">     Odpadové hospodárstvo</t>
  </si>
  <si>
    <t xml:space="preserve">     Vzdelávanie</t>
  </si>
  <si>
    <t xml:space="preserve">     Kultúra</t>
  </si>
  <si>
    <t xml:space="preserve">     Šport</t>
  </si>
  <si>
    <t xml:space="preserve">     Prostredie pre život</t>
  </si>
  <si>
    <t xml:space="preserve">    Podporná činnosť</t>
  </si>
  <si>
    <t xml:space="preserve">Bytové hospodárstvo </t>
  </si>
  <si>
    <t>Údržba bytov</t>
  </si>
  <si>
    <t xml:space="preserve">Ostatné kapitálové výdavky </t>
  </si>
  <si>
    <t>daň za ubytovacie kapacity</t>
  </si>
  <si>
    <t>prenájom bytov</t>
  </si>
  <si>
    <t>služby občanom / orba /</t>
  </si>
  <si>
    <t>Dotácia cestná doprava a pozemné komunikácie</t>
  </si>
  <si>
    <t>Prenájom pozemkov  - ihrisko TJ</t>
  </si>
  <si>
    <t xml:space="preserve">Servis a údržba auta </t>
  </si>
  <si>
    <t>Odborná literatúra</t>
  </si>
  <si>
    <t>Poistenie PC v ZŠ</t>
  </si>
  <si>
    <t>Stavebný úrad -paušálny poplatok</t>
  </si>
  <si>
    <t>Údržba verejnej zelene</t>
  </si>
  <si>
    <t>Verejné súťaže</t>
  </si>
  <si>
    <t>Opatrovateľká služba - mzdy</t>
  </si>
  <si>
    <t>Príjmy stravné dôchodcovia</t>
  </si>
  <si>
    <t xml:space="preserve">Príjmy stravné zamestnanci </t>
  </si>
  <si>
    <t>Dar obci na technicku infrastrukturu</t>
  </si>
  <si>
    <t>Energie - elektrická en.</t>
  </si>
  <si>
    <t>Údržba objektov obce - budovy</t>
  </si>
  <si>
    <t>Transfér na výstavbu bytovky</t>
  </si>
  <si>
    <t>Oprava KD</t>
  </si>
  <si>
    <t xml:space="preserve">Oprava oplotenie cint. Veľká Paka </t>
  </si>
  <si>
    <t>Zateplenie budovy školy</t>
  </si>
  <si>
    <t>Rekonštrukcia kúrenia v ZŠ</t>
  </si>
  <si>
    <t>Vymaľovanie priestorov ZŠ</t>
  </si>
  <si>
    <t>Rekonštrukcia soc.zariadenia v ZŠ a MŠ</t>
  </si>
  <si>
    <t>Oplotenie areálu školy</t>
  </si>
  <si>
    <t>Rekonštrukcia cesty na skládku ČP</t>
  </si>
  <si>
    <t>Rozšírenie osvetlenia na cint. ČP</t>
  </si>
  <si>
    <t>Prístavba hasičskej zbrojnice</t>
  </si>
  <si>
    <t>Vybudovanie chodníkov , VP, MP a ČP</t>
  </si>
  <si>
    <t>Dokončenie kanalizácie v MP</t>
  </si>
  <si>
    <t>Spolu:</t>
  </si>
  <si>
    <t xml:space="preserve">Nájomný byt </t>
  </si>
  <si>
    <t xml:space="preserve">Ostatné investičné výdavky </t>
  </si>
  <si>
    <t>Manažment a kontrola</t>
  </si>
  <si>
    <t>Spolu na rok 2015</t>
  </si>
  <si>
    <t>spolu pre rok 2015</t>
  </si>
  <si>
    <r>
      <t xml:space="preserve"> </t>
    </r>
    <r>
      <rPr>
        <sz val="18"/>
        <color theme="1"/>
        <rFont val="Arial"/>
        <family val="2"/>
        <charset val="238"/>
      </rPr>
      <t xml:space="preserve"> SOCIÁLNE  SLUŽBY</t>
    </r>
  </si>
  <si>
    <t>Kapitálové výdavky  711</t>
  </si>
  <si>
    <t>Kapitálové výdavky  716</t>
  </si>
  <si>
    <t>Kapitálové výdavky  717</t>
  </si>
  <si>
    <r>
      <t>SPOLU PRÍJMY</t>
    </r>
    <r>
      <rPr>
        <sz val="12"/>
        <rFont val="Arial"/>
        <family val="2"/>
        <charset val="238"/>
      </rPr>
      <t xml:space="preserve"> </t>
    </r>
  </si>
  <si>
    <r>
      <t xml:space="preserve">F I N A N Č N É   O P E R Á CI E </t>
    </r>
    <r>
      <rPr>
        <b/>
        <i/>
        <vertAlign val="superscript"/>
        <sz val="12"/>
        <rFont val="Arial"/>
        <family val="2"/>
        <charset val="238"/>
      </rPr>
      <t>*</t>
    </r>
  </si>
  <si>
    <t>Rozpočet 2015</t>
  </si>
  <si>
    <t>Rozpočet 2016</t>
  </si>
  <si>
    <t>Technická vybavenosť bytovky BD12BJ</t>
  </si>
  <si>
    <t>Splátka úveru ŠFRB nákup bytovky BD12BJ</t>
  </si>
  <si>
    <t>Príjmy spolu</t>
  </si>
  <si>
    <t>Výdaje spolu:</t>
  </si>
  <si>
    <t>Výdavky</t>
  </si>
  <si>
    <t>Údržba</t>
  </si>
  <si>
    <t>Mzdy</t>
  </si>
  <si>
    <t>Csemadok</t>
  </si>
  <si>
    <t>OcU maliarske práce</t>
  </si>
  <si>
    <t>Vrátenie prostriedkov "Učiaci sa region"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</si>
  <si>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</si>
  <si>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</si>
  <si>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</si>
  <si>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</si>
  <si>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</si>
  <si>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</si>
  <si>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</si>
  <si>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</si>
  <si>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</si>
  <si>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</si>
  <si>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</si>
  <si>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</si>
  <si>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 xml:space="preserve">Príjmové finančné operácie </t>
  </si>
  <si>
    <t xml:space="preserve">Plnenie </t>
  </si>
  <si>
    <t>Úrok z omeškania prenájmu bytov</t>
  </si>
  <si>
    <t>Pokuty</t>
  </si>
  <si>
    <t>Vratky</t>
  </si>
  <si>
    <t>Transfér referendum</t>
  </si>
  <si>
    <t>Transfér učebnice ZŠ</t>
  </si>
  <si>
    <t xml:space="preserve">Plnenie  </t>
  </si>
  <si>
    <t>Plnenie</t>
  </si>
  <si>
    <t>Mzdy  obecný kontrolór</t>
  </si>
  <si>
    <t>interiérové vybavenie</t>
  </si>
  <si>
    <t xml:space="preserve">Čerpanie </t>
  </si>
  <si>
    <t>Čerpanie</t>
  </si>
  <si>
    <t>Ostatné služby</t>
  </si>
  <si>
    <t>Piesok na dvor MŠ</t>
  </si>
  <si>
    <t>Odber kuchynského odpadu</t>
  </si>
  <si>
    <t>Ćerpanie</t>
  </si>
  <si>
    <t>Elektrická energia zvonice</t>
  </si>
  <si>
    <t>Transfery na členské príspevky</t>
  </si>
  <si>
    <t xml:space="preserve">Transfer občanovi obce </t>
  </si>
  <si>
    <t>Úprava okolia nová bytovka</t>
  </si>
  <si>
    <t>Materiál TJ</t>
  </si>
  <si>
    <t>Obecné noviny</t>
  </si>
  <si>
    <r>
      <rPr>
        <sz val="11"/>
        <rFont val="Arial"/>
        <family val="2"/>
        <charset val="238"/>
      </rPr>
      <t>Sociálne služby zamestnancom</t>
    </r>
    <r>
      <rPr>
        <sz val="11"/>
        <color theme="3" tint="0.59999389629810485"/>
        <rFont val="Arial"/>
        <family val="2"/>
        <charset val="238"/>
      </rPr>
      <t>Stravovanie dôchodcov</t>
    </r>
  </si>
  <si>
    <t>Príspevok na stravovanie zamestnancov</t>
  </si>
  <si>
    <t>Stravovanie zamestnancov</t>
  </si>
  <si>
    <t xml:space="preserve">Čerpanie       </t>
  </si>
  <si>
    <t xml:space="preserve">Príjmy z vlastného majetku </t>
  </si>
  <si>
    <t>KMK DAGNIK</t>
  </si>
  <si>
    <t>Telovýchovná jednota</t>
  </si>
  <si>
    <t>Dobrovoľný hasičský zbor</t>
  </si>
  <si>
    <t>Grace</t>
  </si>
  <si>
    <t>Klub dôchodcov</t>
  </si>
  <si>
    <t>Cirkev</t>
  </si>
  <si>
    <t>Skutočnosť</t>
  </si>
  <si>
    <t>Zostatok na účtoch a v pokladni  / bez podnikateľskej činnosti /</t>
  </si>
  <si>
    <t>Príjmy</t>
  </si>
  <si>
    <t>Vodovod a kanalizácia</t>
  </si>
  <si>
    <t>Ubytovacie služby</t>
  </si>
  <si>
    <t>Spolu :</t>
  </si>
  <si>
    <t>Výdavky :</t>
  </si>
  <si>
    <t>Vodovod:</t>
  </si>
  <si>
    <t>Rozbory vody a údržba</t>
  </si>
  <si>
    <t>Poplatok za odber vody</t>
  </si>
  <si>
    <t>Kanalizácia :</t>
  </si>
  <si>
    <t>Stočné</t>
  </si>
  <si>
    <t>Ubytovacie služby :</t>
  </si>
  <si>
    <t>Nákup TV</t>
  </si>
  <si>
    <t>Koncesionárske poplatky</t>
  </si>
  <si>
    <t xml:space="preserve">Rekapitulácia podnikateľskej činnosti </t>
  </si>
  <si>
    <t>Príjmy:</t>
  </si>
  <si>
    <t>Výdavky:</t>
  </si>
  <si>
    <t>Zisk:</t>
  </si>
  <si>
    <t>Rekapitulácia príjmov a výdavkov celkom / aj podnikateľská činnosť /</t>
  </si>
  <si>
    <t>Zostatky na účtoch a v pokladni</t>
  </si>
  <si>
    <t>Výdavky na referendum</t>
  </si>
  <si>
    <t>Vrátenie transferu na ref. do ŠR</t>
  </si>
  <si>
    <t>Záväzky  vyplatené mzdy 12/2015 - depozit</t>
  </si>
  <si>
    <t>5</t>
  </si>
  <si>
    <t>Dopravné značenie</t>
  </si>
  <si>
    <t>Drobná údržba /PC/</t>
  </si>
  <si>
    <t>Súťaže</t>
  </si>
  <si>
    <t xml:space="preserve">Čistiace práce </t>
  </si>
  <si>
    <t>Mzdy TJ</t>
  </si>
  <si>
    <t>Materiálové výdavky a stroje</t>
  </si>
  <si>
    <t>Csemadok OV Dun. Streda</t>
  </si>
  <si>
    <t>Spätná kúpa pozemku</t>
  </si>
  <si>
    <t>OON</t>
  </si>
  <si>
    <t>špesiálny materiál</t>
  </si>
  <si>
    <t>materiál</t>
  </si>
  <si>
    <t>prevádzkový poriadok</t>
  </si>
  <si>
    <t>čistiarenské práce</t>
  </si>
  <si>
    <t>vonkajšie lavičky</t>
  </si>
  <si>
    <t>Plnenie rozpočtu príjmov a výdavkov obce k 31.12.2015</t>
  </si>
  <si>
    <t>Služby MADNET</t>
  </si>
  <si>
    <t>Transfer - mimoriadne odmeny ZŠ</t>
  </si>
  <si>
    <t>Transfér TSSK -kult. Podujatie</t>
  </si>
  <si>
    <t>Dar MADNET</t>
  </si>
  <si>
    <t>005</t>
  </si>
  <si>
    <t>Transfér kamerový systém</t>
  </si>
  <si>
    <t>Úver na kamerový systém</t>
  </si>
  <si>
    <t>WEB stránka  obce</t>
  </si>
  <si>
    <t>Príspevok na stravovanie zo SF</t>
  </si>
  <si>
    <t>vybudovanie kanalizácie ZŠ</t>
  </si>
  <si>
    <t>Kamerový systém</t>
  </si>
  <si>
    <t>Úprava námestia a parku</t>
  </si>
  <si>
    <t>rekonštrukcia schodov do budovy ZŠ</t>
  </si>
  <si>
    <t>istiny úveru 8 bj. Stará</t>
  </si>
  <si>
    <t>Splátka úroku úveru 8 bj. Stará</t>
  </si>
  <si>
    <t>Splatenie úveru " kamerový systém"</t>
  </si>
  <si>
    <t>Splácanie úroku úveru " kamerový systém</t>
  </si>
  <si>
    <t xml:space="preserve">Transfér na technickú vybavenosť bytovky </t>
  </si>
  <si>
    <t>Llikvidácia divokých skládok</t>
  </si>
  <si>
    <t>Zostatky k 31.12.2016:</t>
  </si>
  <si>
    <t>VÚB</t>
  </si>
  <si>
    <t>VÚB II</t>
  </si>
  <si>
    <t>VÚB III</t>
  </si>
  <si>
    <t>ZŠ</t>
  </si>
  <si>
    <t>Matrika</t>
  </si>
  <si>
    <t>Prima banka</t>
  </si>
  <si>
    <t>Prima banka II</t>
  </si>
  <si>
    <t>VÚB IV</t>
  </si>
  <si>
    <t>SLSP ŠJ</t>
  </si>
  <si>
    <t>SF</t>
  </si>
  <si>
    <t xml:space="preserve">Pokladne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</si>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</sst>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\ &quot;€&quot;_-;\-* #,##0\ &quot;€&quot;_-;_-* &quot;-&quot;??\ &quot;€&quot;_-;_-@_-"/>
    <numFmt numFmtId="167" formatCode="#,##0.00_ ;\-#,##0.00\ "/>
  </numFmts>
  <fonts count="84" x14ac:knownFonts="1">
    <font>
      <sz val="10"/>
      <name val="Arial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b/>
      <i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sz val="6"/>
      <name val="Arial CE"/>
      <family val="2"/>
      <charset val="238"/>
    </font>
    <font>
      <b/>
      <i/>
      <sz val="9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sz val="8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8"/>
      <name val="Arial"/>
      <family val="2"/>
      <charset val="238"/>
    </font>
    <font>
      <i/>
      <sz val="10"/>
      <name val="Arial CE"/>
      <family val="2"/>
      <charset val="238"/>
    </font>
    <font>
      <sz val="18"/>
      <color theme="1"/>
      <name val="Arial"/>
      <family val="2"/>
      <charset val="238"/>
    </font>
    <font>
      <sz val="10"/>
      <color indexed="8"/>
      <name val="Arial CE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 CE"/>
      <family val="2"/>
      <charset val="238"/>
    </font>
    <font>
      <b/>
      <u/>
      <sz val="18"/>
      <color theme="1"/>
      <name val="Arial"/>
      <family val="2"/>
      <charset val="238"/>
    </font>
    <font>
      <u/>
      <sz val="18"/>
      <color theme="1"/>
      <name val="Arial"/>
      <family val="2"/>
      <charset val="238"/>
    </font>
    <font>
      <b/>
      <sz val="9"/>
      <name val="Arial"/>
      <family val="2"/>
      <charset val="238"/>
    </font>
    <font>
      <sz val="18"/>
      <color indexed="12"/>
      <name val="Arial"/>
      <family val="2"/>
      <charset val="238"/>
    </font>
    <font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name val="Arial"/>
      <family val="2"/>
      <charset val="238"/>
    </font>
    <font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indexed="10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i/>
      <sz val="14"/>
      <name val="Arial"/>
      <family val="2"/>
      <charset val="238"/>
    </font>
    <font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indexed="10"/>
      <name val="Arial"/>
      <family val="2"/>
      <charset val="238"/>
    </font>
    <font>
      <i/>
      <u/>
      <sz val="11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10"/>
      <color theme="3" tint="0.59999389629810485"/>
      <name val="Arial"/>
      <family val="2"/>
      <charset val="238"/>
    </font>
    <font>
      <sz val="11"/>
      <color theme="3" tint="0.59999389629810485"/>
      <name val="Arial"/>
      <family val="2"/>
      <charset val="238"/>
    </font>
    <font>
      <sz val="10"/>
      <color theme="0" tint="-4.9989318521683403E-2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35" fillId="0" borderId="0" applyFont="0" applyFill="0" applyBorder="0" applyAlignment="0" applyProtection="0"/>
  </cellStyleXfs>
  <cellXfs count="1595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17" fillId="0" borderId="0" xfId="0" applyFont="1"/>
    <xf numFmtId="0" fontId="20" fillId="6" borderId="39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3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5" xfId="0" applyFont="1" applyFill="1" applyBorder="1"/>
    <xf numFmtId="0" fontId="3" fillId="6" borderId="3" xfId="0" applyFont="1" applyFill="1" applyBorder="1" applyAlignment="1">
      <alignment horizontal="center"/>
    </xf>
    <xf numFmtId="0" fontId="4" fillId="6" borderId="42" xfId="0" applyFont="1" applyFill="1" applyBorder="1"/>
    <xf numFmtId="0" fontId="4" fillId="6" borderId="41" xfId="0" applyFont="1" applyFill="1" applyBorder="1"/>
    <xf numFmtId="0" fontId="3" fillId="0" borderId="0" xfId="0" applyFont="1" applyFill="1" applyBorder="1" applyAlignment="1">
      <alignment horizontal="center"/>
    </xf>
    <xf numFmtId="49" fontId="14" fillId="5" borderId="8" xfId="0" applyNumberFormat="1" applyFont="1" applyFill="1" applyBorder="1" applyAlignment="1">
      <alignment horizontal="center"/>
    </xf>
    <xf numFmtId="49" fontId="14" fillId="5" borderId="5" xfId="0" applyNumberFormat="1" applyFont="1" applyFill="1" applyBorder="1" applyAlignment="1">
      <alignment horizontal="center"/>
    </xf>
    <xf numFmtId="49" fontId="6" fillId="5" borderId="8" xfId="0" applyNumberFormat="1" applyFont="1" applyFill="1" applyBorder="1" applyAlignment="1">
      <alignment horizontal="center"/>
    </xf>
    <xf numFmtId="0" fontId="15" fillId="5" borderId="9" xfId="0" applyFont="1" applyFill="1" applyBorder="1"/>
    <xf numFmtId="0" fontId="15" fillId="5" borderId="16" xfId="0" applyFont="1" applyFill="1" applyBorder="1"/>
    <xf numFmtId="49" fontId="13" fillId="6" borderId="1" xfId="0" applyNumberFormat="1" applyFont="1" applyFill="1" applyBorder="1" applyAlignment="1">
      <alignment horizontal="center"/>
    </xf>
    <xf numFmtId="0" fontId="4" fillId="6" borderId="0" xfId="0" applyFont="1" applyFill="1" applyBorder="1"/>
    <xf numFmtId="49" fontId="13" fillId="6" borderId="40" xfId="0" applyNumberFormat="1" applyFont="1" applyFill="1" applyBorder="1" applyAlignment="1">
      <alignment horizontal="center"/>
    </xf>
    <xf numFmtId="49" fontId="13" fillId="6" borderId="51" xfId="0" applyNumberFormat="1" applyFont="1" applyFill="1" applyBorder="1" applyAlignment="1">
      <alignment horizontal="center"/>
    </xf>
    <xf numFmtId="0" fontId="2" fillId="0" borderId="0" xfId="0" applyFont="1"/>
    <xf numFmtId="0" fontId="15" fillId="2" borderId="9" xfId="0" applyFont="1" applyFill="1" applyBorder="1"/>
    <xf numFmtId="0" fontId="17" fillId="2" borderId="9" xfId="0" applyFont="1" applyFill="1" applyBorder="1"/>
    <xf numFmtId="3" fontId="2" fillId="0" borderId="0" xfId="0" applyNumberFormat="1" applyFont="1"/>
    <xf numFmtId="0" fontId="22" fillId="0" borderId="0" xfId="0" applyFont="1"/>
    <xf numFmtId="0" fontId="4" fillId="0" borderId="0" xfId="0" applyFont="1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8" fillId="0" borderId="0" xfId="0" applyFont="1"/>
    <xf numFmtId="49" fontId="13" fillId="6" borderId="0" xfId="0" applyNumberFormat="1" applyFont="1" applyFill="1" applyBorder="1" applyAlignment="1">
      <alignment horizontal="center"/>
    </xf>
    <xf numFmtId="49" fontId="13" fillId="6" borderId="41" xfId="0" applyNumberFormat="1" applyFont="1" applyFill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6" fillId="0" borderId="8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49" fontId="17" fillId="0" borderId="9" xfId="0" applyNumberFormat="1" applyFont="1" applyFill="1" applyBorder="1" applyAlignment="1">
      <alignment horizontal="center"/>
    </xf>
    <xf numFmtId="0" fontId="17" fillId="0" borderId="9" xfId="0" applyFont="1" applyFill="1" applyBorder="1"/>
    <xf numFmtId="49" fontId="18" fillId="2" borderId="5" xfId="0" applyNumberFormat="1" applyFont="1" applyFill="1" applyBorder="1" applyAlignment="1">
      <alignment horizontal="center"/>
    </xf>
    <xf numFmtId="49" fontId="18" fillId="2" borderId="8" xfId="0" applyNumberFormat="1" applyFont="1" applyFill="1" applyBorder="1" applyAlignment="1">
      <alignment horizontal="center"/>
    </xf>
    <xf numFmtId="49" fontId="18" fillId="2" borderId="9" xfId="0" applyNumberFormat="1" applyFont="1" applyFill="1" applyBorder="1" applyAlignment="1">
      <alignment horizontal="center"/>
    </xf>
    <xf numFmtId="0" fontId="15" fillId="3" borderId="9" xfId="0" applyFont="1" applyFill="1" applyBorder="1"/>
    <xf numFmtId="0" fontId="18" fillId="2" borderId="9" xfId="0" applyFont="1" applyFill="1" applyBorder="1"/>
    <xf numFmtId="49" fontId="18" fillId="0" borderId="4" xfId="0" applyNumberFormat="1" applyFont="1" applyBorder="1" applyAlignment="1">
      <alignment horizontal="center"/>
    </xf>
    <xf numFmtId="49" fontId="18" fillId="0" borderId="8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"/>
    </xf>
    <xf numFmtId="49" fontId="17" fillId="0" borderId="4" xfId="0" applyNumberFormat="1" applyFont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center"/>
    </xf>
    <xf numFmtId="0" fontId="26" fillId="0" borderId="9" xfId="0" applyFont="1" applyBorder="1"/>
    <xf numFmtId="49" fontId="17" fillId="2" borderId="8" xfId="0" applyNumberFormat="1" applyFont="1" applyFill="1" applyBorder="1" applyAlignment="1">
      <alignment horizontal="center"/>
    </xf>
    <xf numFmtId="49" fontId="17" fillId="2" borderId="9" xfId="0" applyNumberFormat="1" applyFont="1" applyFill="1" applyBorder="1" applyAlignment="1">
      <alignment horizontal="center"/>
    </xf>
    <xf numFmtId="49" fontId="19" fillId="2" borderId="5" xfId="0" applyNumberFormat="1" applyFont="1" applyFill="1" applyBorder="1" applyAlignment="1">
      <alignment horizontal="center"/>
    </xf>
    <xf numFmtId="49" fontId="17" fillId="0" borderId="8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9" xfId="0" applyFont="1" applyBorder="1"/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0" fontId="18" fillId="0" borderId="9" xfId="0" applyFont="1" applyBorder="1"/>
    <xf numFmtId="0" fontId="28" fillId="0" borderId="9" xfId="0" applyFont="1" applyBorder="1"/>
    <xf numFmtId="49" fontId="19" fillId="2" borderId="4" xfId="0" applyNumberFormat="1" applyFont="1" applyFill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49" fontId="17" fillId="0" borderId="16" xfId="0" applyNumberFormat="1" applyFont="1" applyBorder="1" applyAlignment="1">
      <alignment horizontal="center"/>
    </xf>
    <xf numFmtId="0" fontId="28" fillId="0" borderId="16" xfId="0" applyFont="1" applyBorder="1"/>
    <xf numFmtId="49" fontId="18" fillId="2" borderId="17" xfId="0" applyNumberFormat="1" applyFont="1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/>
    <xf numFmtId="49" fontId="19" fillId="2" borderId="10" xfId="0" applyNumberFormat="1" applyFont="1" applyFill="1" applyBorder="1" applyAlignment="1">
      <alignment horizontal="center"/>
    </xf>
    <xf numFmtId="0" fontId="17" fillId="0" borderId="16" xfId="0" applyFont="1" applyBorder="1"/>
    <xf numFmtId="49" fontId="16" fillId="2" borderId="4" xfId="0" applyNumberFormat="1" applyFont="1" applyFill="1" applyBorder="1" applyAlignment="1">
      <alignment horizontal="center"/>
    </xf>
    <xf numFmtId="0" fontId="15" fillId="2" borderId="16" xfId="0" applyFont="1" applyFill="1" applyBorder="1"/>
    <xf numFmtId="49" fontId="7" fillId="2" borderId="5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49" fontId="18" fillId="2" borderId="10" xfId="0" applyNumberFormat="1" applyFont="1" applyFill="1" applyBorder="1" applyAlignment="1">
      <alignment horizontal="center"/>
    </xf>
    <xf numFmtId="49" fontId="18" fillId="2" borderId="16" xfId="0" applyNumberFormat="1" applyFont="1" applyFill="1" applyBorder="1" applyAlignment="1">
      <alignment horizontal="center"/>
    </xf>
    <xf numFmtId="0" fontId="18" fillId="0" borderId="16" xfId="0" applyFont="1" applyBorder="1"/>
    <xf numFmtId="49" fontId="16" fillId="5" borderId="10" xfId="0" applyNumberFormat="1" applyFont="1" applyFill="1" applyBorder="1" applyAlignment="1">
      <alignment horizontal="center"/>
    </xf>
    <xf numFmtId="49" fontId="16" fillId="5" borderId="4" xfId="0" applyNumberFormat="1" applyFont="1" applyFill="1" applyBorder="1" applyAlignment="1">
      <alignment horizontal="center"/>
    </xf>
    <xf numFmtId="49" fontId="17" fillId="5" borderId="10" xfId="0" applyNumberFormat="1" applyFont="1" applyFill="1" applyBorder="1" applyAlignment="1">
      <alignment horizontal="center"/>
    </xf>
    <xf numFmtId="49" fontId="17" fillId="5" borderId="16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/>
    </xf>
    <xf numFmtId="49" fontId="16" fillId="2" borderId="10" xfId="0" applyNumberFormat="1" applyFont="1" applyFill="1" applyBorder="1" applyAlignment="1">
      <alignment horizontal="center"/>
    </xf>
    <xf numFmtId="49" fontId="17" fillId="2" borderId="10" xfId="0" applyNumberFormat="1" applyFont="1" applyFill="1" applyBorder="1" applyAlignment="1">
      <alignment horizontal="center"/>
    </xf>
    <xf numFmtId="49" fontId="16" fillId="4" borderId="31" xfId="0" applyNumberFormat="1" applyFont="1" applyFill="1" applyBorder="1" applyAlignment="1">
      <alignment horizontal="center"/>
    </xf>
    <xf numFmtId="49" fontId="15" fillId="4" borderId="31" xfId="0" applyNumberFormat="1" applyFont="1" applyFill="1" applyBorder="1" applyAlignment="1">
      <alignment horizontal="center"/>
    </xf>
    <xf numFmtId="49" fontId="15" fillId="4" borderId="23" xfId="0" applyNumberFormat="1" applyFont="1" applyFill="1" applyBorder="1" applyAlignment="1">
      <alignment horizontal="center"/>
    </xf>
    <xf numFmtId="0" fontId="16" fillId="4" borderId="23" xfId="0" applyFont="1" applyFill="1" applyBorder="1"/>
    <xf numFmtId="0" fontId="2" fillId="0" borderId="7" xfId="0" applyFont="1" applyBorder="1"/>
    <xf numFmtId="0" fontId="30" fillId="0" borderId="0" xfId="0" applyFont="1"/>
    <xf numFmtId="0" fontId="2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2" fillId="0" borderId="0" xfId="0" applyFont="1"/>
    <xf numFmtId="0" fontId="3" fillId="2" borderId="39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2" fillId="6" borderId="43" xfId="0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26" xfId="0" applyFont="1" applyBorder="1"/>
    <xf numFmtId="0" fontId="22" fillId="12" borderId="1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34" fillId="12" borderId="0" xfId="0" applyFont="1" applyFill="1"/>
    <xf numFmtId="0" fontId="8" fillId="14" borderId="0" xfId="0" applyFont="1" applyFill="1"/>
    <xf numFmtId="0" fontId="22" fillId="0" borderId="24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6" borderId="54" xfId="0" applyFont="1" applyFill="1" applyBorder="1" applyAlignment="1">
      <alignment horizontal="center"/>
    </xf>
    <xf numFmtId="0" fontId="22" fillId="6" borderId="44" xfId="0" applyFont="1" applyFill="1" applyBorder="1" applyAlignment="1">
      <alignment horizontal="center"/>
    </xf>
    <xf numFmtId="0" fontId="22" fillId="6" borderId="56" xfId="0" applyFont="1" applyFill="1" applyBorder="1" applyAlignment="1">
      <alignment horizontal="center"/>
    </xf>
    <xf numFmtId="0" fontId="22" fillId="3" borderId="39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10" borderId="14" xfId="0" applyFont="1" applyFill="1" applyBorder="1" applyAlignment="1">
      <alignment horizontal="center"/>
    </xf>
    <xf numFmtId="49" fontId="18" fillId="15" borderId="5" xfId="0" applyNumberFormat="1" applyFont="1" applyFill="1" applyBorder="1" applyAlignment="1">
      <alignment horizontal="center"/>
    </xf>
    <xf numFmtId="49" fontId="18" fillId="15" borderId="8" xfId="0" applyNumberFormat="1" applyFont="1" applyFill="1" applyBorder="1" applyAlignment="1">
      <alignment horizontal="center"/>
    </xf>
    <xf numFmtId="49" fontId="18" fillId="15" borderId="9" xfId="0" applyNumberFormat="1" applyFont="1" applyFill="1" applyBorder="1" applyAlignment="1">
      <alignment horizontal="center"/>
    </xf>
    <xf numFmtId="0" fontId="15" fillId="15" borderId="9" xfId="0" applyFont="1" applyFill="1" applyBorder="1"/>
    <xf numFmtId="0" fontId="22" fillId="6" borderId="49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3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49" fontId="19" fillId="12" borderId="10" xfId="0" applyNumberFormat="1" applyFont="1" applyFill="1" applyBorder="1" applyAlignment="1">
      <alignment horizontal="center"/>
    </xf>
    <xf numFmtId="49" fontId="17" fillId="12" borderId="10" xfId="0" applyNumberFormat="1" applyFont="1" applyFill="1" applyBorder="1" applyAlignment="1">
      <alignment horizontal="center"/>
    </xf>
    <xf numFmtId="49" fontId="17" fillId="12" borderId="16" xfId="0" applyNumberFormat="1" applyFont="1" applyFill="1" applyBorder="1" applyAlignment="1">
      <alignment horizontal="center"/>
    </xf>
    <xf numFmtId="0" fontId="17" fillId="12" borderId="16" xfId="0" applyFont="1" applyFill="1" applyBorder="1"/>
    <xf numFmtId="166" fontId="5" fillId="5" borderId="72" xfId="1" applyNumberFormat="1" applyFont="1" applyFill="1" applyBorder="1" applyAlignment="1">
      <alignment horizontal="right"/>
    </xf>
    <xf numFmtId="166" fontId="15" fillId="0" borderId="72" xfId="1" applyNumberFormat="1" applyFont="1" applyFill="1" applyBorder="1" applyAlignment="1">
      <alignment horizontal="right"/>
    </xf>
    <xf numFmtId="166" fontId="7" fillId="15" borderId="72" xfId="1" applyNumberFormat="1" applyFont="1" applyFill="1" applyBorder="1" applyAlignment="1">
      <alignment horizontal="right"/>
    </xf>
    <xf numFmtId="166" fontId="17" fillId="2" borderId="72" xfId="1" applyNumberFormat="1" applyFont="1" applyFill="1" applyBorder="1" applyAlignment="1">
      <alignment horizontal="right"/>
    </xf>
    <xf numFmtId="166" fontId="15" fillId="3" borderId="72" xfId="1" applyNumberFormat="1" applyFont="1" applyFill="1" applyBorder="1" applyAlignment="1">
      <alignment horizontal="right"/>
    </xf>
    <xf numFmtId="166" fontId="17" fillId="0" borderId="72" xfId="1" applyNumberFormat="1" applyFont="1" applyFill="1" applyBorder="1" applyAlignment="1">
      <alignment horizontal="right"/>
    </xf>
    <xf numFmtId="166" fontId="17" fillId="0" borderId="72" xfId="1" applyNumberFormat="1" applyFont="1" applyBorder="1" applyAlignment="1">
      <alignment horizontal="right"/>
    </xf>
    <xf numFmtId="166" fontId="17" fillId="0" borderId="30" xfId="1" applyNumberFormat="1" applyFont="1" applyBorder="1" applyAlignment="1">
      <alignment horizontal="right"/>
    </xf>
    <xf numFmtId="166" fontId="17" fillId="2" borderId="30" xfId="1" applyNumberFormat="1" applyFont="1" applyFill="1" applyBorder="1" applyAlignment="1">
      <alignment horizontal="right"/>
    </xf>
    <xf numFmtId="166" fontId="36" fillId="12" borderId="72" xfId="1" applyNumberFormat="1" applyFont="1" applyFill="1" applyBorder="1" applyAlignment="1">
      <alignment horizontal="right"/>
    </xf>
    <xf numFmtId="166" fontId="18" fillId="2" borderId="30" xfId="1" applyNumberFormat="1" applyFont="1" applyFill="1" applyBorder="1" applyAlignment="1">
      <alignment horizontal="right"/>
    </xf>
    <xf numFmtId="166" fontId="15" fillId="5" borderId="72" xfId="1" applyNumberFormat="1" applyFont="1" applyFill="1" applyBorder="1" applyAlignment="1">
      <alignment horizontal="right"/>
    </xf>
    <xf numFmtId="166" fontId="15" fillId="2" borderId="72" xfId="1" applyNumberFormat="1" applyFont="1" applyFill="1" applyBorder="1" applyAlignment="1">
      <alignment horizontal="right"/>
    </xf>
    <xf numFmtId="166" fontId="18" fillId="2" borderId="72" xfId="1" applyNumberFormat="1" applyFont="1" applyFill="1" applyBorder="1" applyAlignment="1">
      <alignment horizontal="right"/>
    </xf>
    <xf numFmtId="166" fontId="18" fillId="12" borderId="72" xfId="1" applyNumberFormat="1" applyFont="1" applyFill="1" applyBorder="1" applyAlignment="1">
      <alignment horizontal="right"/>
    </xf>
    <xf numFmtId="166" fontId="15" fillId="2" borderId="30" xfId="1" applyNumberFormat="1" applyFont="1" applyFill="1" applyBorder="1" applyAlignment="1">
      <alignment horizontal="right"/>
    </xf>
    <xf numFmtId="166" fontId="15" fillId="4" borderId="63" xfId="1" applyNumberFormat="1" applyFont="1" applyFill="1" applyBorder="1" applyAlignment="1"/>
    <xf numFmtId="0" fontId="22" fillId="12" borderId="4" xfId="0" applyFont="1" applyFill="1" applyBorder="1" applyAlignment="1">
      <alignment horizontal="center"/>
    </xf>
    <xf numFmtId="166" fontId="23" fillId="0" borderId="14" xfId="1" applyNumberFormat="1" applyFont="1" applyBorder="1"/>
    <xf numFmtId="166" fontId="23" fillId="0" borderId="4" xfId="1" applyNumberFormat="1" applyFont="1" applyBorder="1"/>
    <xf numFmtId="166" fontId="23" fillId="0" borderId="4" xfId="1" applyNumberFormat="1" applyFont="1" applyFill="1" applyBorder="1"/>
    <xf numFmtId="166" fontId="24" fillId="0" borderId="7" xfId="1" applyNumberFormat="1" applyFont="1" applyBorder="1"/>
    <xf numFmtId="0" fontId="2" fillId="0" borderId="0" xfId="0" applyFont="1" applyBorder="1"/>
    <xf numFmtId="0" fontId="2" fillId="0" borderId="0" xfId="0" applyFont="1" applyFill="1"/>
    <xf numFmtId="49" fontId="2" fillId="7" borderId="6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22" fillId="0" borderId="84" xfId="0" applyFont="1" applyBorder="1" applyAlignment="1">
      <alignment horizontal="center"/>
    </xf>
    <xf numFmtId="0" fontId="22" fillId="0" borderId="102" xfId="0" applyFont="1" applyFill="1" applyBorder="1" applyAlignment="1">
      <alignment horizontal="center"/>
    </xf>
    <xf numFmtId="49" fontId="33" fillId="6" borderId="44" xfId="0" applyNumberFormat="1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6" borderId="49" xfId="0" applyFont="1" applyFill="1" applyBorder="1" applyAlignment="1">
      <alignment horizontal="center"/>
    </xf>
    <xf numFmtId="49" fontId="22" fillId="6" borderId="4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6" borderId="14" xfId="0" applyFont="1" applyFill="1" applyBorder="1" applyAlignment="1">
      <alignment horizontal="center"/>
    </xf>
    <xf numFmtId="0" fontId="22" fillId="0" borderId="55" xfId="0" applyFont="1" applyBorder="1" applyAlignment="1">
      <alignment horizontal="center"/>
    </xf>
    <xf numFmtId="49" fontId="17" fillId="18" borderId="9" xfId="0" applyNumberFormat="1" applyFont="1" applyFill="1" applyBorder="1" applyAlignment="1">
      <alignment horizontal="center"/>
    </xf>
    <xf numFmtId="0" fontId="6" fillId="5" borderId="27" xfId="0" applyFont="1" applyFill="1" applyBorder="1"/>
    <xf numFmtId="0" fontId="17" fillId="0" borderId="27" xfId="0" applyFont="1" applyFill="1" applyBorder="1"/>
    <xf numFmtId="0" fontId="17" fillId="15" borderId="27" xfId="0" applyFont="1" applyFill="1" applyBorder="1"/>
    <xf numFmtId="0" fontId="17" fillId="2" borderId="27" xfId="0" applyFont="1" applyFill="1" applyBorder="1"/>
    <xf numFmtId="0" fontId="17" fillId="3" borderId="27" xfId="0" applyFont="1" applyFill="1" applyBorder="1"/>
    <xf numFmtId="0" fontId="17" fillId="0" borderId="27" xfId="0" applyFont="1" applyBorder="1"/>
    <xf numFmtId="0" fontId="17" fillId="2" borderId="28" xfId="0" applyFont="1" applyFill="1" applyBorder="1"/>
    <xf numFmtId="0" fontId="28" fillId="0" borderId="27" xfId="0" applyFont="1" applyBorder="1"/>
    <xf numFmtId="0" fontId="28" fillId="0" borderId="28" xfId="0" applyFont="1" applyBorder="1"/>
    <xf numFmtId="0" fontId="17" fillId="2" borderId="25" xfId="0" applyFont="1" applyFill="1" applyBorder="1"/>
    <xf numFmtId="0" fontId="36" fillId="12" borderId="28" xfId="0" applyFont="1" applyFill="1" applyBorder="1"/>
    <xf numFmtId="0" fontId="17" fillId="3" borderId="28" xfId="0" applyFont="1" applyFill="1" applyBorder="1"/>
    <xf numFmtId="0" fontId="18" fillId="2" borderId="28" xfId="0" applyFont="1" applyFill="1" applyBorder="1"/>
    <xf numFmtId="0" fontId="17" fillId="5" borderId="28" xfId="0" applyFont="1" applyFill="1" applyBorder="1"/>
    <xf numFmtId="49" fontId="17" fillId="5" borderId="28" xfId="0" applyNumberFormat="1" applyFont="1" applyFill="1" applyBorder="1" applyAlignment="1">
      <alignment horizontal="center"/>
    </xf>
    <xf numFmtId="49" fontId="15" fillId="4" borderId="105" xfId="0" applyNumberFormat="1" applyFont="1" applyFill="1" applyBorder="1" applyAlignment="1">
      <alignment horizontal="center"/>
    </xf>
    <xf numFmtId="49" fontId="41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0" fontId="3" fillId="6" borderId="2" xfId="0" applyFont="1" applyFill="1" applyBorder="1"/>
    <xf numFmtId="49" fontId="44" fillId="6" borderId="1" xfId="0" applyNumberFormat="1" applyFont="1" applyFill="1" applyBorder="1" applyAlignment="1">
      <alignment horizontal="center"/>
    </xf>
    <xf numFmtId="0" fontId="3" fillId="6" borderId="0" xfId="0" applyFont="1" applyFill="1" applyBorder="1"/>
    <xf numFmtId="0" fontId="3" fillId="6" borderId="49" xfId="0" applyFont="1" applyFill="1" applyBorder="1"/>
    <xf numFmtId="49" fontId="44" fillId="6" borderId="40" xfId="0" applyNumberFormat="1" applyFont="1" applyFill="1" applyBorder="1" applyAlignment="1">
      <alignment horizontal="center"/>
    </xf>
    <xf numFmtId="49" fontId="44" fillId="6" borderId="51" xfId="0" applyNumberFormat="1" applyFont="1" applyFill="1" applyBorder="1" applyAlignment="1">
      <alignment horizontal="center"/>
    </xf>
    <xf numFmtId="0" fontId="3" fillId="6" borderId="41" xfId="0" applyFont="1" applyFill="1" applyBorder="1"/>
    <xf numFmtId="0" fontId="2" fillId="2" borderId="3" xfId="0" applyFont="1" applyFill="1" applyBorder="1" applyAlignment="1">
      <alignment horizontal="center"/>
    </xf>
    <xf numFmtId="49" fontId="24" fillId="2" borderId="8" xfId="0" applyNumberFormat="1" applyFont="1" applyFill="1" applyBorder="1" applyAlignment="1">
      <alignment horizontal="center"/>
    </xf>
    <xf numFmtId="49" fontId="24" fillId="2" borderId="5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0" fontId="8" fillId="2" borderId="9" xfId="0" applyFont="1" applyFill="1" applyBorder="1"/>
    <xf numFmtId="0" fontId="8" fillId="3" borderId="9" xfId="0" applyFont="1" applyFill="1" applyBorder="1"/>
    <xf numFmtId="166" fontId="8" fillId="3" borderId="84" xfId="1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2" borderId="9" xfId="0" applyFont="1" applyFill="1" applyBorder="1"/>
    <xf numFmtId="49" fontId="2" fillId="0" borderId="10" xfId="0" applyNumberFormat="1" applyFont="1" applyBorder="1" applyAlignment="1">
      <alignment horizontal="center"/>
    </xf>
    <xf numFmtId="0" fontId="2" fillId="2" borderId="16" xfId="0" applyFont="1" applyFill="1" applyBorder="1"/>
    <xf numFmtId="49" fontId="2" fillId="0" borderId="11" xfId="0" applyNumberFormat="1" applyFont="1" applyBorder="1" applyAlignment="1">
      <alignment horizontal="center"/>
    </xf>
    <xf numFmtId="0" fontId="2" fillId="2" borderId="46" xfId="0" applyFont="1" applyFill="1" applyBorder="1"/>
    <xf numFmtId="49" fontId="24" fillId="4" borderId="12" xfId="0" applyNumberFormat="1" applyFont="1" applyFill="1" applyBorder="1" applyAlignment="1">
      <alignment horizontal="center"/>
    </xf>
    <xf numFmtId="49" fontId="8" fillId="4" borderId="12" xfId="0" applyNumberFormat="1" applyFont="1" applyFill="1" applyBorder="1" applyAlignment="1">
      <alignment horizontal="center"/>
    </xf>
    <xf numFmtId="0" fontId="24" fillId="4" borderId="67" xfId="0" applyFont="1" applyFill="1" applyBorder="1"/>
    <xf numFmtId="49" fontId="3" fillId="0" borderId="0" xfId="0" applyNumberFormat="1" applyFont="1" applyFill="1" applyBorder="1" applyAlignment="1">
      <alignment horizontal="center"/>
    </xf>
    <xf numFmtId="0" fontId="45" fillId="0" borderId="0" xfId="0" applyFont="1" applyFill="1" applyBorder="1"/>
    <xf numFmtId="4" fontId="2" fillId="0" borderId="0" xfId="0" applyNumberFormat="1" applyFont="1" applyFill="1" applyBorder="1" applyAlignment="1">
      <alignment horizontal="right"/>
    </xf>
    <xf numFmtId="49" fontId="46" fillId="0" borderId="0" xfId="0" applyNumberFormat="1" applyFont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/>
    </xf>
    <xf numFmtId="0" fontId="47" fillId="0" borderId="3" xfId="0" applyFont="1" applyBorder="1" applyAlignment="1"/>
    <xf numFmtId="0" fontId="3" fillId="4" borderId="22" xfId="0" applyFont="1" applyFill="1" applyBorder="1" applyAlignment="1"/>
    <xf numFmtId="49" fontId="3" fillId="4" borderId="13" xfId="0" applyNumberFormat="1" applyFont="1" applyFill="1" applyBorder="1" applyAlignment="1">
      <alignment horizontal="center"/>
    </xf>
    <xf numFmtId="49" fontId="3" fillId="4" borderId="31" xfId="0" applyNumberFormat="1" applyFont="1" applyFill="1" applyBorder="1" applyAlignment="1">
      <alignment horizontal="center"/>
    </xf>
    <xf numFmtId="0" fontId="33" fillId="4" borderId="23" xfId="0" applyFont="1" applyFill="1" applyBorder="1"/>
    <xf numFmtId="0" fontId="3" fillId="4" borderId="23" xfId="0" applyFont="1" applyFill="1" applyBorder="1"/>
    <xf numFmtId="166" fontId="33" fillId="4" borderId="63" xfId="1" applyNumberFormat="1" applyFont="1" applyFill="1" applyBorder="1" applyAlignment="1"/>
    <xf numFmtId="49" fontId="22" fillId="6" borderId="6" xfId="0" applyNumberFormat="1" applyFont="1" applyFill="1" applyBorder="1" applyAlignment="1">
      <alignment horizontal="center"/>
    </xf>
    <xf numFmtId="49" fontId="22" fillId="6" borderId="0" xfId="0" applyNumberFormat="1" applyFont="1" applyFill="1" applyBorder="1" applyAlignment="1">
      <alignment horizontal="center"/>
    </xf>
    <xf numFmtId="0" fontId="22" fillId="6" borderId="25" xfId="0" applyFont="1" applyFill="1" applyBorder="1"/>
    <xf numFmtId="49" fontId="22" fillId="6" borderId="41" xfId="0" applyNumberFormat="1" applyFont="1" applyFill="1" applyBorder="1" applyAlignment="1">
      <alignment horizontal="center"/>
    </xf>
    <xf numFmtId="0" fontId="22" fillId="6" borderId="42" xfId="0" applyFont="1" applyFill="1" applyBorder="1"/>
    <xf numFmtId="0" fontId="33" fillId="3" borderId="4" xfId="0" applyFont="1" applyFill="1" applyBorder="1"/>
    <xf numFmtId="166" fontId="31" fillId="3" borderId="10" xfId="1" applyNumberFormat="1" applyFont="1" applyFill="1" applyBorder="1" applyAlignment="1">
      <alignment horizontal="right"/>
    </xf>
    <xf numFmtId="49" fontId="22" fillId="2" borderId="8" xfId="0" applyNumberFormat="1" applyFont="1" applyFill="1" applyBorder="1" applyAlignment="1">
      <alignment horizontal="center"/>
    </xf>
    <xf numFmtId="49" fontId="22" fillId="0" borderId="5" xfId="0" applyNumberFormat="1" applyFont="1" applyFill="1" applyBorder="1" applyAlignment="1">
      <alignment horizontal="center"/>
    </xf>
    <xf numFmtId="49" fontId="22" fillId="0" borderId="4" xfId="0" applyNumberFormat="1" applyFont="1" applyFill="1" applyBorder="1" applyAlignment="1">
      <alignment horizontal="center"/>
    </xf>
    <xf numFmtId="49" fontId="22" fillId="12" borderId="4" xfId="0" applyNumberFormat="1" applyFont="1" applyFill="1" applyBorder="1" applyAlignment="1">
      <alignment horizontal="center"/>
    </xf>
    <xf numFmtId="166" fontId="31" fillId="0" borderId="10" xfId="1" applyNumberFormat="1" applyFont="1" applyFill="1" applyBorder="1" applyAlignment="1">
      <alignment horizontal="right"/>
    </xf>
    <xf numFmtId="166" fontId="31" fillId="0" borderId="4" xfId="1" applyNumberFormat="1" applyFont="1" applyFill="1" applyBorder="1" applyAlignment="1">
      <alignment horizontal="right"/>
    </xf>
    <xf numFmtId="166" fontId="31" fillId="0" borderId="4" xfId="1" applyNumberFormat="1" applyFont="1" applyFill="1" applyBorder="1"/>
    <xf numFmtId="166" fontId="31" fillId="0" borderId="7" xfId="1" applyNumberFormat="1" applyFont="1" applyFill="1" applyBorder="1" applyAlignment="1">
      <alignment horizontal="right"/>
    </xf>
    <xf numFmtId="49" fontId="51" fillId="6" borderId="54" xfId="0" applyNumberFormat="1" applyFont="1" applyFill="1" applyBorder="1" applyAlignment="1">
      <alignment horizontal="center"/>
    </xf>
    <xf numFmtId="49" fontId="43" fillId="6" borderId="44" xfId="0" applyNumberFormat="1" applyFont="1" applyFill="1" applyBorder="1" applyAlignment="1">
      <alignment horizontal="center"/>
    </xf>
    <xf numFmtId="49" fontId="3" fillId="6" borderId="44" xfId="0" applyNumberFormat="1" applyFont="1" applyFill="1" applyBorder="1" applyAlignment="1">
      <alignment horizontal="center"/>
    </xf>
    <xf numFmtId="0" fontId="3" fillId="6" borderId="21" xfId="0" applyFont="1" applyFill="1" applyBorder="1"/>
    <xf numFmtId="0" fontId="46" fillId="6" borderId="85" xfId="0" applyFont="1" applyFill="1" applyBorder="1" applyAlignment="1">
      <alignment horizontal="center"/>
    </xf>
    <xf numFmtId="0" fontId="46" fillId="6" borderId="21" xfId="0" applyFont="1" applyFill="1" applyBorder="1" applyAlignment="1">
      <alignment horizontal="center"/>
    </xf>
    <xf numFmtId="49" fontId="39" fillId="7" borderId="50" xfId="0" applyNumberFormat="1" applyFont="1" applyFill="1" applyBorder="1" applyAlignment="1">
      <alignment horizontal="center" vertical="center" wrapText="1"/>
    </xf>
    <xf numFmtId="49" fontId="3" fillId="6" borderId="11" xfId="0" applyNumberFormat="1" applyFont="1" applyFill="1" applyBorder="1" applyAlignment="1">
      <alignment horizontal="center"/>
    </xf>
    <xf numFmtId="49" fontId="3" fillId="6" borderId="46" xfId="0" applyNumberFormat="1" applyFont="1" applyFill="1" applyBorder="1" applyAlignment="1">
      <alignment horizontal="center"/>
    </xf>
    <xf numFmtId="0" fontId="3" fillId="6" borderId="46" xfId="0" applyFont="1" applyFill="1" applyBorder="1"/>
    <xf numFmtId="0" fontId="3" fillId="6" borderId="5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right"/>
    </xf>
    <xf numFmtId="0" fontId="3" fillId="6" borderId="46" xfId="0" applyFont="1" applyFill="1" applyBorder="1" applyAlignment="1">
      <alignment horizontal="right"/>
    </xf>
    <xf numFmtId="49" fontId="3" fillId="6" borderId="1" xfId="0" applyNumberFormat="1" applyFont="1" applyFill="1" applyBorder="1" applyAlignment="1">
      <alignment horizontal="center"/>
    </xf>
    <xf numFmtId="49" fontId="3" fillId="6" borderId="0" xfId="0" applyNumberFormat="1" applyFont="1" applyFill="1" applyBorder="1" applyAlignment="1">
      <alignment horizontal="center"/>
    </xf>
    <xf numFmtId="49" fontId="3" fillId="6" borderId="40" xfId="0" applyNumberFormat="1" applyFont="1" applyFill="1" applyBorder="1" applyAlignment="1">
      <alignment horizontal="center"/>
    </xf>
    <xf numFmtId="49" fontId="3" fillId="6" borderId="41" xfId="0" applyNumberFormat="1" applyFont="1" applyFill="1" applyBorder="1" applyAlignment="1">
      <alignment horizontal="center"/>
    </xf>
    <xf numFmtId="0" fontId="8" fillId="4" borderId="93" xfId="0" applyFont="1" applyFill="1" applyBorder="1" applyAlignment="1">
      <alignment horizontal="left" vertical="center"/>
    </xf>
    <xf numFmtId="0" fontId="52" fillId="4" borderId="15" xfId="0" applyFont="1" applyFill="1" applyBorder="1" applyAlignment="1">
      <alignment vertical="center"/>
    </xf>
    <xf numFmtId="0" fontId="3" fillId="4" borderId="15" xfId="0" applyFont="1" applyFill="1" applyBorder="1" applyAlignment="1"/>
    <xf numFmtId="166" fontId="53" fillId="4" borderId="14" xfId="1" applyNumberFormat="1" applyFont="1" applyFill="1" applyBorder="1" applyAlignment="1"/>
    <xf numFmtId="166" fontId="53" fillId="4" borderId="4" xfId="1" applyNumberFormat="1" applyFont="1" applyFill="1" applyBorder="1" applyAlignment="1"/>
    <xf numFmtId="0" fontId="24" fillId="5" borderId="2" xfId="0" applyFont="1" applyFill="1" applyBorder="1" applyAlignment="1">
      <alignment horizontal="center"/>
    </xf>
    <xf numFmtId="0" fontId="24" fillId="5" borderId="0" xfId="0" applyFont="1" applyFill="1" applyBorder="1" applyAlignment="1"/>
    <xf numFmtId="0" fontId="2" fillId="5" borderId="0" xfId="0" applyFont="1" applyFill="1" applyBorder="1" applyAlignment="1"/>
    <xf numFmtId="166" fontId="23" fillId="5" borderId="14" xfId="1" applyNumberFormat="1" applyFont="1" applyFill="1" applyBorder="1" applyAlignment="1"/>
    <xf numFmtId="166" fontId="23" fillId="5" borderId="4" xfId="1" applyNumberFormat="1" applyFont="1" applyFill="1" applyBorder="1" applyAlignment="1"/>
    <xf numFmtId="0" fontId="24" fillId="5" borderId="3" xfId="0" applyFont="1" applyFill="1" applyBorder="1" applyAlignment="1">
      <alignment horizontal="center"/>
    </xf>
    <xf numFmtId="0" fontId="24" fillId="5" borderId="9" xfId="0" applyFont="1" applyFill="1" applyBorder="1" applyAlignment="1"/>
    <xf numFmtId="0" fontId="2" fillId="5" borderId="9" xfId="0" applyFont="1" applyFill="1" applyBorder="1" applyAlignment="1"/>
    <xf numFmtId="0" fontId="8" fillId="5" borderId="9" xfId="0" applyFont="1" applyFill="1" applyBorder="1" applyAlignment="1"/>
    <xf numFmtId="166" fontId="24" fillId="5" borderId="14" xfId="1" applyNumberFormat="1" applyFont="1" applyFill="1" applyBorder="1" applyAlignment="1"/>
    <xf numFmtId="166" fontId="24" fillId="5" borderId="4" xfId="1" applyNumberFormat="1" applyFont="1" applyFill="1" applyBorder="1" applyAlignment="1"/>
    <xf numFmtId="0" fontId="1" fillId="12" borderId="3" xfId="0" applyFont="1" applyFill="1" applyBorder="1" applyAlignment="1">
      <alignment horizontal="center"/>
    </xf>
    <xf numFmtId="49" fontId="54" fillId="12" borderId="10" xfId="0" applyNumberFormat="1" applyFont="1" applyFill="1" applyBorder="1" applyAlignment="1">
      <alignment horizontal="center"/>
    </xf>
    <xf numFmtId="49" fontId="1" fillId="12" borderId="4" xfId="0" applyNumberFormat="1" applyFont="1" applyFill="1" applyBorder="1" applyAlignment="1">
      <alignment horizontal="center"/>
    </xf>
    <xf numFmtId="166" fontId="55" fillId="12" borderId="14" xfId="1" applyNumberFormat="1" applyFont="1" applyFill="1" applyBorder="1" applyAlignment="1">
      <alignment horizontal="right"/>
    </xf>
    <xf numFmtId="166" fontId="55" fillId="12" borderId="4" xfId="1" applyNumberFormat="1" applyFont="1" applyFill="1" applyBorder="1" applyAlignment="1">
      <alignment horizontal="right"/>
    </xf>
    <xf numFmtId="166" fontId="56" fillId="12" borderId="4" xfId="1" applyNumberFormat="1" applyFont="1" applyFill="1" applyBorder="1"/>
    <xf numFmtId="166" fontId="56" fillId="12" borderId="4" xfId="1" applyNumberFormat="1" applyFont="1" applyFill="1" applyBorder="1" applyAlignment="1">
      <alignment horizontal="right"/>
    </xf>
    <xf numFmtId="166" fontId="57" fillId="12" borderId="7" xfId="1" applyNumberFormat="1" applyFont="1" applyFill="1" applyBorder="1" applyAlignment="1">
      <alignment horizontal="right"/>
    </xf>
    <xf numFmtId="49" fontId="54" fillId="12" borderId="16" xfId="0" applyNumberFormat="1" applyFont="1" applyFill="1" applyBorder="1" applyAlignment="1">
      <alignment horizontal="center"/>
    </xf>
    <xf numFmtId="49" fontId="1" fillId="12" borderId="16" xfId="0" applyNumberFormat="1" applyFont="1" applyFill="1" applyBorder="1" applyAlignment="1">
      <alignment horizontal="center"/>
    </xf>
    <xf numFmtId="0" fontId="48" fillId="5" borderId="14" xfId="0" applyFont="1" applyFill="1" applyBorder="1" applyAlignment="1">
      <alignment horizontal="center"/>
    </xf>
    <xf numFmtId="0" fontId="24" fillId="5" borderId="16" xfId="0" applyFont="1" applyFill="1" applyBorder="1" applyAlignment="1"/>
    <xf numFmtId="0" fontId="3" fillId="5" borderId="16" xfId="0" applyFont="1" applyFill="1" applyBorder="1" applyAlignment="1"/>
    <xf numFmtId="166" fontId="24" fillId="5" borderId="7" xfId="1" applyNumberFormat="1" applyFont="1" applyFill="1" applyBorder="1" applyAlignment="1"/>
    <xf numFmtId="0" fontId="24" fillId="0" borderId="14" xfId="0" applyFont="1" applyFill="1" applyBorder="1" applyAlignment="1">
      <alignment horizontal="center"/>
    </xf>
    <xf numFmtId="0" fontId="24" fillId="0" borderId="16" xfId="0" applyFont="1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16" xfId="0" applyFont="1" applyFill="1" applyBorder="1" applyAlignment="1"/>
    <xf numFmtId="166" fontId="24" fillId="0" borderId="14" xfId="1" applyNumberFormat="1" applyFont="1" applyFill="1" applyBorder="1" applyAlignment="1"/>
    <xf numFmtId="166" fontId="24" fillId="0" borderId="4" xfId="1" applyNumberFormat="1" applyFont="1" applyFill="1" applyBorder="1" applyAlignment="1"/>
    <xf numFmtId="166" fontId="24" fillId="2" borderId="7" xfId="1" applyNumberFormat="1" applyFont="1" applyFill="1" applyBorder="1" applyAlignment="1">
      <alignment horizontal="right"/>
    </xf>
    <xf numFmtId="0" fontId="48" fillId="5" borderId="2" xfId="0" applyFont="1" applyFill="1" applyBorder="1" applyAlignment="1">
      <alignment horizontal="center"/>
    </xf>
    <xf numFmtId="0" fontId="3" fillId="5" borderId="0" xfId="0" applyFont="1" applyFill="1" applyBorder="1" applyAlignment="1"/>
    <xf numFmtId="166" fontId="48" fillId="5" borderId="14" xfId="1" applyNumberFormat="1" applyFont="1" applyFill="1" applyBorder="1" applyAlignment="1"/>
    <xf numFmtId="166" fontId="48" fillId="5" borderId="4" xfId="1" applyNumberFormat="1" applyFont="1" applyFill="1" applyBorder="1" applyAlignment="1"/>
    <xf numFmtId="0" fontId="48" fillId="5" borderId="3" xfId="0" applyFont="1" applyFill="1" applyBorder="1" applyAlignment="1">
      <alignment horizontal="center"/>
    </xf>
    <xf numFmtId="0" fontId="3" fillId="5" borderId="9" xfId="0" applyFont="1" applyFill="1" applyBorder="1" applyAlignment="1"/>
    <xf numFmtId="0" fontId="52" fillId="5" borderId="9" xfId="0" applyFont="1" applyFill="1" applyBorder="1" applyAlignment="1"/>
    <xf numFmtId="49" fontId="24" fillId="0" borderId="4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49" fillId="0" borderId="16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16" xfId="0" applyFont="1" applyFill="1" applyBorder="1"/>
    <xf numFmtId="166" fontId="58" fillId="0" borderId="14" xfId="1" applyNumberFormat="1" applyFont="1" applyFill="1" applyBorder="1" applyAlignment="1">
      <alignment horizontal="left"/>
    </xf>
    <xf numFmtId="166" fontId="45" fillId="0" borderId="4" xfId="1" applyNumberFormat="1" applyFont="1" applyFill="1" applyBorder="1" applyAlignment="1">
      <alignment horizontal="right"/>
    </xf>
    <xf numFmtId="166" fontId="23" fillId="0" borderId="4" xfId="1" applyNumberFormat="1" applyFont="1" applyFill="1" applyBorder="1" applyAlignment="1">
      <alignment horizontal="right"/>
    </xf>
    <xf numFmtId="166" fontId="24" fillId="0" borderId="7" xfId="1" applyNumberFormat="1" applyFont="1" applyFill="1" applyBorder="1" applyAlignment="1">
      <alignment horizontal="right"/>
    </xf>
    <xf numFmtId="49" fontId="57" fillId="12" borderId="8" xfId="0" applyNumberFormat="1" applyFont="1" applyFill="1" applyBorder="1" applyAlignment="1">
      <alignment horizontal="center"/>
    </xf>
    <xf numFmtId="49" fontId="30" fillId="12" borderId="4" xfId="0" applyNumberFormat="1" applyFont="1" applyFill="1" applyBorder="1" applyAlignment="1">
      <alignment horizontal="center"/>
    </xf>
    <xf numFmtId="0" fontId="30" fillId="12" borderId="9" xfId="0" applyFont="1" applyFill="1" applyBorder="1"/>
    <xf numFmtId="166" fontId="56" fillId="12" borderId="14" xfId="1" applyNumberFormat="1" applyFont="1" applyFill="1" applyBorder="1" applyAlignment="1">
      <alignment horizontal="right"/>
    </xf>
    <xf numFmtId="49" fontId="57" fillId="12" borderId="9" xfId="0" applyNumberFormat="1" applyFont="1" applyFill="1" applyBorder="1" applyAlignment="1">
      <alignment horizontal="center"/>
    </xf>
    <xf numFmtId="0" fontId="30" fillId="12" borderId="7" xfId="0" applyFont="1" applyFill="1" applyBorder="1"/>
    <xf numFmtId="0" fontId="24" fillId="5" borderId="14" xfId="0" applyFont="1" applyFill="1" applyBorder="1" applyAlignment="1">
      <alignment horizontal="center"/>
    </xf>
    <xf numFmtId="0" fontId="2" fillId="5" borderId="16" xfId="0" applyFont="1" applyFill="1" applyBorder="1" applyAlignment="1"/>
    <xf numFmtId="0" fontId="3" fillId="0" borderId="3" xfId="0" applyFont="1" applyBorder="1" applyAlignment="1">
      <alignment horizontal="center"/>
    </xf>
    <xf numFmtId="49" fontId="23" fillId="0" borderId="8" xfId="0" applyNumberFormat="1" applyFont="1" applyFill="1" applyBorder="1" applyAlignment="1">
      <alignment horizontal="center"/>
    </xf>
    <xf numFmtId="0" fontId="2" fillId="0" borderId="9" xfId="0" applyFont="1" applyFill="1" applyBorder="1"/>
    <xf numFmtId="166" fontId="23" fillId="0" borderId="14" xfId="1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49" fontId="49" fillId="0" borderId="7" xfId="0" applyNumberFormat="1" applyFont="1" applyFill="1" applyBorder="1" applyAlignment="1">
      <alignment horizontal="center"/>
    </xf>
    <xf numFmtId="49" fontId="59" fillId="12" borderId="4" xfId="0" applyNumberFormat="1" applyFont="1" applyFill="1" applyBorder="1" applyAlignment="1">
      <alignment horizontal="center"/>
    </xf>
    <xf numFmtId="0" fontId="30" fillId="12" borderId="16" xfId="0" applyFont="1" applyFill="1" applyBorder="1"/>
    <xf numFmtId="0" fontId="3" fillId="0" borderId="24" xfId="0" applyFont="1" applyBorder="1" applyAlignment="1">
      <alignment horizontal="center"/>
    </xf>
    <xf numFmtId="49" fontId="49" fillId="0" borderId="71" xfId="0" applyNumberFormat="1" applyFont="1" applyFill="1" applyBorder="1" applyAlignment="1">
      <alignment horizontal="center"/>
    </xf>
    <xf numFmtId="49" fontId="59" fillId="12" borderId="13" xfId="0" applyNumberFormat="1" applyFont="1" applyFill="1" applyBorder="1" applyAlignment="1">
      <alignment horizontal="center"/>
    </xf>
    <xf numFmtId="0" fontId="30" fillId="12" borderId="71" xfId="0" applyFont="1" applyFill="1" applyBorder="1"/>
    <xf numFmtId="166" fontId="56" fillId="12" borderId="24" xfId="1" applyNumberFormat="1" applyFont="1" applyFill="1" applyBorder="1" applyAlignment="1">
      <alignment horizontal="right"/>
    </xf>
    <xf numFmtId="166" fontId="56" fillId="12" borderId="13" xfId="1" applyNumberFormat="1" applyFont="1" applyFill="1" applyBorder="1" applyAlignment="1">
      <alignment horizontal="right"/>
    </xf>
    <xf numFmtId="166" fontId="56" fillId="12" borderId="13" xfId="1" applyNumberFormat="1" applyFont="1" applyFill="1" applyBorder="1"/>
    <xf numFmtId="166" fontId="57" fillId="12" borderId="67" xfId="1" applyNumberFormat="1" applyFont="1" applyFill="1" applyBorder="1" applyAlignment="1">
      <alignment horizontal="right"/>
    </xf>
    <xf numFmtId="49" fontId="24" fillId="6" borderId="0" xfId="0" applyNumberFormat="1" applyFon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49" fontId="2" fillId="6" borderId="0" xfId="0" applyNumberFormat="1" applyFont="1" applyFill="1" applyBorder="1" applyAlignment="1">
      <alignment horizontal="center"/>
    </xf>
    <xf numFmtId="0" fontId="2" fillId="6" borderId="9" xfId="0" applyFont="1" applyFill="1" applyBorder="1"/>
    <xf numFmtId="49" fontId="8" fillId="7" borderId="5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0" fontId="2" fillId="6" borderId="55" xfId="0" applyFont="1" applyFill="1" applyBorder="1" applyAlignment="1"/>
    <xf numFmtId="0" fontId="2" fillId="6" borderId="16" xfId="0" applyFont="1" applyFill="1" applyBorder="1" applyAlignment="1"/>
    <xf numFmtId="0" fontId="2" fillId="6" borderId="1" xfId="0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0" xfId="0" applyFont="1" applyFill="1" applyBorder="1"/>
    <xf numFmtId="0" fontId="2" fillId="6" borderId="40" xfId="0" applyFont="1" applyFill="1" applyBorder="1" applyAlignment="1">
      <alignment horizontal="center"/>
    </xf>
    <xf numFmtId="49" fontId="2" fillId="6" borderId="40" xfId="0" applyNumberFormat="1" applyFont="1" applyFill="1" applyBorder="1" applyAlignment="1">
      <alignment horizontal="center"/>
    </xf>
    <xf numFmtId="49" fontId="2" fillId="6" borderId="41" xfId="0" applyNumberFormat="1" applyFont="1" applyFill="1" applyBorder="1" applyAlignment="1">
      <alignment horizontal="center"/>
    </xf>
    <xf numFmtId="0" fontId="2" fillId="6" borderId="41" xfId="0" applyFont="1" applyFill="1" applyBorder="1"/>
    <xf numFmtId="49" fontId="8" fillId="7" borderId="63" xfId="0" applyNumberFormat="1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left" vertical="center"/>
    </xf>
    <xf numFmtId="0" fontId="8" fillId="4" borderId="34" xfId="0" applyFont="1" applyFill="1" applyBorder="1" applyAlignment="1">
      <alignment vertical="center"/>
    </xf>
    <xf numFmtId="0" fontId="2" fillId="4" borderId="34" xfId="0" applyFont="1" applyFill="1" applyBorder="1" applyAlignment="1"/>
    <xf numFmtId="0" fontId="8" fillId="4" borderId="34" xfId="0" applyFont="1" applyFill="1" applyBorder="1" applyAlignment="1"/>
    <xf numFmtId="165" fontId="24" fillId="4" borderId="48" xfId="1" applyFont="1" applyFill="1" applyBorder="1" applyAlignment="1"/>
    <xf numFmtId="165" fontId="24" fillId="4" borderId="52" xfId="1" applyFont="1" applyFill="1" applyBorder="1" applyAlignment="1"/>
    <xf numFmtId="165" fontId="24" fillId="4" borderId="53" xfId="1" applyFont="1" applyFill="1" applyBorder="1" applyAlignment="1"/>
    <xf numFmtId="165" fontId="24" fillId="4" borderId="37" xfId="1" applyFont="1" applyFill="1" applyBorder="1" applyAlignment="1"/>
    <xf numFmtId="0" fontId="24" fillId="5" borderId="4" xfId="0" applyFont="1" applyFill="1" applyBorder="1" applyAlignment="1">
      <alignment horizontal="center"/>
    </xf>
    <xf numFmtId="165" fontId="24" fillId="5" borderId="39" xfId="1" applyFont="1" applyFill="1" applyBorder="1" applyAlignment="1"/>
    <xf numFmtId="165" fontId="24" fillId="5" borderId="6" xfId="1" applyFont="1" applyFill="1" applyBorder="1" applyAlignment="1"/>
    <xf numFmtId="165" fontId="24" fillId="5" borderId="83" xfId="1" applyFont="1" applyFill="1" applyBorder="1" applyAlignment="1"/>
    <xf numFmtId="165" fontId="24" fillId="5" borderId="80" xfId="1" applyFont="1" applyFill="1" applyBorder="1" applyAlignment="1"/>
    <xf numFmtId="165" fontId="60" fillId="5" borderId="38" xfId="1" applyFont="1" applyFill="1" applyBorder="1" applyAlignment="1"/>
    <xf numFmtId="0" fontId="2" fillId="0" borderId="8" xfId="0" applyFont="1" applyBorder="1" applyAlignment="1">
      <alignment horizontal="center"/>
    </xf>
    <xf numFmtId="49" fontId="24" fillId="3" borderId="11" xfId="0" applyNumberFormat="1" applyFont="1" applyFill="1" applyBorder="1" applyAlignment="1">
      <alignment horizontal="center"/>
    </xf>
    <xf numFmtId="0" fontId="8" fillId="3" borderId="5" xfId="0" applyFont="1" applyFill="1" applyBorder="1"/>
    <xf numFmtId="0" fontId="8" fillId="3" borderId="7" xfId="0" applyFont="1" applyFill="1" applyBorder="1"/>
    <xf numFmtId="165" fontId="23" fillId="3" borderId="39" xfId="1" applyFont="1" applyFill="1" applyBorder="1" applyAlignment="1">
      <alignment horizontal="right"/>
    </xf>
    <xf numFmtId="165" fontId="23" fillId="3" borderId="11" xfId="1" applyFont="1" applyFill="1" applyBorder="1" applyAlignment="1">
      <alignment horizontal="right"/>
    </xf>
    <xf numFmtId="165" fontId="23" fillId="3" borderId="46" xfId="1" applyFont="1" applyFill="1" applyBorder="1" applyAlignment="1">
      <alignment horizontal="right"/>
    </xf>
    <xf numFmtId="165" fontId="23" fillId="3" borderId="29" xfId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165" fontId="23" fillId="0" borderId="14" xfId="1" applyFont="1" applyFill="1" applyBorder="1" applyAlignment="1">
      <alignment horizontal="right"/>
    </xf>
    <xf numFmtId="165" fontId="23" fillId="0" borderId="6" xfId="1" applyFont="1" applyFill="1" applyBorder="1" applyAlignment="1">
      <alignment horizontal="right"/>
    </xf>
    <xf numFmtId="165" fontId="23" fillId="0" borderId="6" xfId="1" applyFont="1" applyFill="1" applyBorder="1"/>
    <xf numFmtId="165" fontId="23" fillId="0" borderId="11" xfId="1" applyFont="1" applyFill="1" applyBorder="1" applyAlignment="1">
      <alignment horizontal="right"/>
    </xf>
    <xf numFmtId="165" fontId="23" fillId="0" borderId="66" xfId="1" applyFont="1" applyFill="1" applyBorder="1" applyAlignment="1">
      <alignment horizontal="right"/>
    </xf>
    <xf numFmtId="165" fontId="24" fillId="0" borderId="46" xfId="1" applyFont="1" applyFill="1" applyBorder="1" applyAlignment="1">
      <alignment horizontal="right"/>
    </xf>
    <xf numFmtId="165" fontId="61" fillId="2" borderId="29" xfId="1" applyFont="1" applyFill="1" applyBorder="1" applyAlignment="1"/>
    <xf numFmtId="165" fontId="23" fillId="2" borderId="50" xfId="1" applyFont="1" applyFill="1" applyBorder="1" applyAlignment="1"/>
    <xf numFmtId="165" fontId="23" fillId="2" borderId="30" xfId="1" applyFont="1" applyFill="1" applyBorder="1" applyAlignment="1"/>
    <xf numFmtId="165" fontId="23" fillId="2" borderId="29" xfId="1" applyFont="1" applyFill="1" applyBorder="1" applyAlignment="1"/>
    <xf numFmtId="0" fontId="24" fillId="5" borderId="7" xfId="0" applyFont="1" applyFill="1" applyBorder="1" applyAlignment="1"/>
    <xf numFmtId="165" fontId="24" fillId="5" borderId="55" xfId="1" applyFont="1" applyFill="1" applyBorder="1" applyAlignment="1"/>
    <xf numFmtId="165" fontId="24" fillId="5" borderId="4" xfId="1" applyFont="1" applyFill="1" applyBorder="1" applyAlignment="1"/>
    <xf numFmtId="165" fontId="24" fillId="5" borderId="16" xfId="1" applyFont="1" applyFill="1" applyBorder="1" applyAlignment="1"/>
    <xf numFmtId="165" fontId="24" fillId="5" borderId="30" xfId="1" applyFont="1" applyFill="1" applyBorder="1" applyAlignment="1"/>
    <xf numFmtId="49" fontId="24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5" fontId="23" fillId="0" borderId="73" xfId="1" applyFont="1" applyFill="1" applyBorder="1" applyAlignment="1">
      <alignment horizontal="right"/>
    </xf>
    <xf numFmtId="165" fontId="23" fillId="0" borderId="0" xfId="1" applyFont="1" applyFill="1" applyBorder="1" applyAlignment="1">
      <alignment horizontal="right"/>
    </xf>
    <xf numFmtId="165" fontId="23" fillId="0" borderId="0" xfId="1" applyFont="1" applyFill="1" applyBorder="1"/>
    <xf numFmtId="165" fontId="23" fillId="0" borderId="25" xfId="1" applyFont="1" applyFill="1" applyBorder="1" applyAlignment="1">
      <alignment horizontal="right"/>
    </xf>
    <xf numFmtId="165" fontId="24" fillId="7" borderId="59" xfId="1" applyFont="1" applyFill="1" applyBorder="1" applyAlignment="1"/>
    <xf numFmtId="165" fontId="24" fillId="5" borderId="66" xfId="1" applyFont="1" applyFill="1" applyBorder="1" applyAlignment="1"/>
    <xf numFmtId="49" fontId="24" fillId="3" borderId="10" xfId="0" applyNumberFormat="1" applyFont="1" applyFill="1" applyBorder="1" applyAlignment="1">
      <alignment horizontal="center"/>
    </xf>
    <xf numFmtId="165" fontId="23" fillId="3" borderId="14" xfId="1" applyFont="1" applyFill="1" applyBorder="1" applyAlignment="1">
      <alignment horizontal="right"/>
    </xf>
    <xf numFmtId="165" fontId="23" fillId="3" borderId="4" xfId="1" applyFont="1" applyFill="1" applyBorder="1" applyAlignment="1">
      <alignment horizontal="right"/>
    </xf>
    <xf numFmtId="165" fontId="23" fillId="3" borderId="4" xfId="1" applyFont="1" applyFill="1" applyBorder="1"/>
    <xf numFmtId="165" fontId="23" fillId="3" borderId="10" xfId="1" applyFont="1" applyFill="1" applyBorder="1" applyAlignment="1">
      <alignment horizontal="right"/>
    </xf>
    <xf numFmtId="165" fontId="23" fillId="3" borderId="26" xfId="1" applyFont="1" applyFill="1" applyBorder="1" applyAlignment="1">
      <alignment horizontal="right"/>
    </xf>
    <xf numFmtId="165" fontId="23" fillId="3" borderId="7" xfId="1" applyFont="1" applyFill="1" applyBorder="1"/>
    <xf numFmtId="165" fontId="23" fillId="3" borderId="30" xfId="1" applyFont="1" applyFill="1" applyBorder="1" applyAlignment="1"/>
    <xf numFmtId="0" fontId="2" fillId="0" borderId="1" xfId="0" applyFont="1" applyFill="1" applyBorder="1" applyAlignment="1">
      <alignment horizontal="center"/>
    </xf>
    <xf numFmtId="49" fontId="24" fillId="2" borderId="11" xfId="0" applyNumberFormat="1" applyFont="1" applyFill="1" applyBorder="1" applyAlignment="1">
      <alignment horizontal="center"/>
    </xf>
    <xf numFmtId="0" fontId="8" fillId="2" borderId="17" xfId="0" applyFont="1" applyFill="1" applyBorder="1"/>
    <xf numFmtId="165" fontId="23" fillId="2" borderId="39" xfId="1" applyFont="1" applyFill="1" applyBorder="1" applyAlignment="1">
      <alignment horizontal="right"/>
    </xf>
    <xf numFmtId="165" fontId="23" fillId="2" borderId="11" xfId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71" xfId="0" applyFont="1" applyFill="1" applyBorder="1"/>
    <xf numFmtId="165" fontId="23" fillId="0" borderId="24" xfId="1" applyFont="1" applyFill="1" applyBorder="1" applyAlignment="1">
      <alignment horizontal="right"/>
    </xf>
    <xf numFmtId="165" fontId="23" fillId="0" borderId="13" xfId="1" applyFont="1" applyFill="1" applyBorder="1" applyAlignment="1">
      <alignment horizontal="right"/>
    </xf>
    <xf numFmtId="165" fontId="23" fillId="0" borderId="13" xfId="1" applyFont="1" applyFill="1" applyBorder="1"/>
    <xf numFmtId="165" fontId="23" fillId="0" borderId="12" xfId="1" applyFont="1" applyFill="1" applyBorder="1" applyAlignment="1">
      <alignment horizontal="right"/>
    </xf>
    <xf numFmtId="165" fontId="23" fillId="0" borderId="68" xfId="1" applyFont="1" applyFill="1" applyBorder="1" applyAlignment="1">
      <alignment horizontal="right"/>
    </xf>
    <xf numFmtId="165" fontId="24" fillId="0" borderId="71" xfId="1" applyFont="1" applyFill="1" applyBorder="1" applyAlignment="1">
      <alignment horizontal="right"/>
    </xf>
    <xf numFmtId="165" fontId="23" fillId="2" borderId="33" xfId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3" fontId="24" fillId="0" borderId="0" xfId="0" applyNumberFormat="1" applyFont="1" applyFill="1" applyBorder="1" applyAlignment="1">
      <alignment horizontal="right"/>
    </xf>
    <xf numFmtId="3" fontId="23" fillId="2" borderId="0" xfId="0" applyNumberFormat="1" applyFont="1" applyFill="1" applyBorder="1" applyAlignment="1"/>
    <xf numFmtId="49" fontId="51" fillId="6" borderId="44" xfId="0" applyNumberFormat="1" applyFont="1" applyFill="1" applyBorder="1" applyAlignment="1">
      <alignment horizontal="center"/>
    </xf>
    <xf numFmtId="0" fontId="3" fillId="6" borderId="45" xfId="0" applyFont="1" applyFill="1" applyBorder="1"/>
    <xf numFmtId="0" fontId="3" fillId="6" borderId="11" xfId="0" applyFont="1" applyFill="1" applyBorder="1" applyAlignment="1">
      <alignment horizontal="center"/>
    </xf>
    <xf numFmtId="0" fontId="3" fillId="6" borderId="96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5" xfId="0" applyFont="1" applyFill="1" applyBorder="1"/>
    <xf numFmtId="0" fontId="3" fillId="6" borderId="40" xfId="0" applyFont="1" applyFill="1" applyBorder="1" applyAlignment="1">
      <alignment horizontal="center"/>
    </xf>
    <xf numFmtId="0" fontId="3" fillId="6" borderId="42" xfId="0" applyFont="1" applyFill="1" applyBorder="1"/>
    <xf numFmtId="49" fontId="39" fillId="7" borderId="59" xfId="0" applyNumberFormat="1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/>
    </xf>
    <xf numFmtId="0" fontId="46" fillId="5" borderId="16" xfId="0" applyFont="1" applyFill="1" applyBorder="1" applyAlignment="1"/>
    <xf numFmtId="0" fontId="22" fillId="5" borderId="16" xfId="0" applyFont="1" applyFill="1" applyBorder="1" applyAlignment="1"/>
    <xf numFmtId="0" fontId="22" fillId="5" borderId="28" xfId="0" applyFont="1" applyFill="1" applyBorder="1" applyAlignment="1"/>
    <xf numFmtId="166" fontId="46" fillId="5" borderId="39" xfId="1" applyNumberFormat="1" applyFont="1" applyFill="1" applyBorder="1" applyAlignment="1"/>
    <xf numFmtId="166" fontId="46" fillId="5" borderId="6" xfId="1" applyNumberFormat="1" applyFont="1" applyFill="1" applyBorder="1" applyAlignment="1"/>
    <xf numFmtId="166" fontId="46" fillId="5" borderId="83" xfId="1" applyNumberFormat="1" applyFont="1" applyFill="1" applyBorder="1" applyAlignment="1"/>
    <xf numFmtId="166" fontId="46" fillId="5" borderId="29" xfId="1" applyNumberFormat="1" applyFont="1" applyFill="1" applyBorder="1" applyAlignment="1"/>
    <xf numFmtId="0" fontId="22" fillId="0" borderId="8" xfId="0" applyFont="1" applyBorder="1" applyAlignment="1">
      <alignment horizontal="center"/>
    </xf>
    <xf numFmtId="49" fontId="46" fillId="3" borderId="10" xfId="0" applyNumberFormat="1" applyFont="1" applyFill="1" applyBorder="1" applyAlignment="1">
      <alignment horizontal="center"/>
    </xf>
    <xf numFmtId="0" fontId="22" fillId="3" borderId="28" xfId="0" applyFont="1" applyFill="1" applyBorder="1"/>
    <xf numFmtId="166" fontId="31" fillId="3" borderId="14" xfId="1" applyNumberFormat="1" applyFont="1" applyFill="1" applyBorder="1" applyAlignment="1">
      <alignment horizontal="right"/>
    </xf>
    <xf numFmtId="166" fontId="31" fillId="3" borderId="6" xfId="1" applyNumberFormat="1" applyFont="1" applyFill="1" applyBorder="1" applyAlignment="1">
      <alignment horizontal="right"/>
    </xf>
    <xf numFmtId="166" fontId="31" fillId="3" borderId="4" xfId="1" applyNumberFormat="1" applyFont="1" applyFill="1" applyBorder="1"/>
    <xf numFmtId="166" fontId="31" fillId="3" borderId="83" xfId="1" applyNumberFormat="1" applyFont="1" applyFill="1" applyBorder="1" applyAlignment="1">
      <alignment horizontal="right"/>
    </xf>
    <xf numFmtId="166" fontId="31" fillId="3" borderId="29" xfId="1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49" fontId="46" fillId="0" borderId="4" xfId="0" applyNumberFormat="1" applyFont="1" applyFill="1" applyBorder="1" applyAlignment="1">
      <alignment horizontal="center"/>
    </xf>
    <xf numFmtId="0" fontId="22" fillId="0" borderId="28" xfId="0" applyFont="1" applyFill="1" applyBorder="1"/>
    <xf numFmtId="166" fontId="31" fillId="0" borderId="14" xfId="1" applyNumberFormat="1" applyFont="1" applyFill="1" applyBorder="1" applyAlignment="1">
      <alignment horizontal="right"/>
    </xf>
    <xf numFmtId="166" fontId="31" fillId="0" borderId="30" xfId="1" applyNumberFormat="1" applyFont="1" applyFill="1" applyBorder="1" applyAlignment="1">
      <alignment horizontal="right"/>
    </xf>
    <xf numFmtId="166" fontId="31" fillId="0" borderId="29" xfId="1" applyNumberFormat="1" applyFont="1" applyFill="1" applyBorder="1" applyAlignment="1">
      <alignment horizontal="right"/>
    </xf>
    <xf numFmtId="166" fontId="46" fillId="5" borderId="11" xfId="1" applyNumberFormat="1" applyFont="1" applyFill="1" applyBorder="1" applyAlignment="1"/>
    <xf numFmtId="166" fontId="46" fillId="5" borderId="46" xfId="1" applyNumberFormat="1" applyFont="1" applyFill="1" applyBorder="1" applyAlignment="1"/>
    <xf numFmtId="166" fontId="31" fillId="3" borderId="6" xfId="1" applyNumberFormat="1" applyFont="1" applyFill="1" applyBorder="1"/>
    <xf numFmtId="166" fontId="31" fillId="3" borderId="83" xfId="1" applyNumberFormat="1" applyFont="1" applyFill="1" applyBorder="1"/>
    <xf numFmtId="166" fontId="31" fillId="3" borderId="29" xfId="1" applyNumberFormat="1" applyFont="1" applyFill="1" applyBorder="1"/>
    <xf numFmtId="0" fontId="22" fillId="0" borderId="8" xfId="0" applyFont="1" applyFill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/>
    </xf>
    <xf numFmtId="0" fontId="22" fillId="2" borderId="4" xfId="0" applyFont="1" applyFill="1" applyBorder="1"/>
    <xf numFmtId="166" fontId="31" fillId="0" borderId="6" xfId="1" applyNumberFormat="1" applyFont="1" applyFill="1" applyBorder="1" applyAlignment="1">
      <alignment horizontal="right"/>
    </xf>
    <xf numFmtId="166" fontId="31" fillId="0" borderId="6" xfId="1" applyNumberFormat="1" applyFont="1" applyFill="1" applyBorder="1"/>
    <xf numFmtId="166" fontId="31" fillId="0" borderId="83" xfId="1" applyNumberFormat="1" applyFont="1" applyFill="1" applyBorder="1" applyAlignment="1">
      <alignment horizontal="right"/>
    </xf>
    <xf numFmtId="0" fontId="22" fillId="2" borderId="28" xfId="0" applyFont="1" applyFill="1" applyBorder="1"/>
    <xf numFmtId="0" fontId="22" fillId="12" borderId="31" xfId="0" applyFont="1" applyFill="1" applyBorder="1" applyAlignment="1">
      <alignment horizontal="center"/>
    </xf>
    <xf numFmtId="49" fontId="46" fillId="12" borderId="12" xfId="0" applyNumberFormat="1" applyFont="1" applyFill="1" applyBorder="1" applyAlignment="1">
      <alignment horizontal="center"/>
    </xf>
    <xf numFmtId="0" fontId="22" fillId="12" borderId="13" xfId="0" applyFont="1" applyFill="1" applyBorder="1"/>
    <xf numFmtId="0" fontId="22" fillId="12" borderId="32" xfId="0" applyFont="1" applyFill="1" applyBorder="1"/>
    <xf numFmtId="166" fontId="31" fillId="12" borderId="24" xfId="1" applyNumberFormat="1" applyFont="1" applyFill="1" applyBorder="1" applyAlignment="1">
      <alignment horizontal="right"/>
    </xf>
    <xf numFmtId="166" fontId="31" fillId="12" borderId="13" xfId="1" applyNumberFormat="1" applyFont="1" applyFill="1" applyBorder="1" applyAlignment="1">
      <alignment horizontal="right"/>
    </xf>
    <xf numFmtId="166" fontId="31" fillId="12" borderId="13" xfId="1" applyNumberFormat="1" applyFont="1" applyFill="1" applyBorder="1"/>
    <xf numFmtId="166" fontId="31" fillId="12" borderId="67" xfId="1" applyNumberFormat="1" applyFont="1" applyFill="1" applyBorder="1" applyAlignment="1">
      <alignment horizontal="right"/>
    </xf>
    <xf numFmtId="166" fontId="31" fillId="12" borderId="33" xfId="1" applyNumberFormat="1" applyFont="1" applyFill="1" applyBorder="1" applyAlignment="1">
      <alignment horizontal="right"/>
    </xf>
    <xf numFmtId="49" fontId="46" fillId="6" borderId="44" xfId="0" applyNumberFormat="1" applyFont="1" applyFill="1" applyBorder="1" applyAlignment="1">
      <alignment horizontal="center"/>
    </xf>
    <xf numFmtId="0" fontId="22" fillId="6" borderId="45" xfId="0" applyFont="1" applyFill="1" applyBorder="1"/>
    <xf numFmtId="0" fontId="22" fillId="6" borderId="11" xfId="0" applyFont="1" applyFill="1" applyBorder="1" applyAlignment="1">
      <alignment horizontal="center"/>
    </xf>
    <xf numFmtId="49" fontId="22" fillId="6" borderId="11" xfId="0" applyNumberFormat="1" applyFont="1" applyFill="1" applyBorder="1" applyAlignment="1">
      <alignment horizontal="center"/>
    </xf>
    <xf numFmtId="49" fontId="22" fillId="6" borderId="46" xfId="0" applyNumberFormat="1" applyFont="1" applyFill="1" applyBorder="1" applyAlignment="1">
      <alignment horizontal="center"/>
    </xf>
    <xf numFmtId="0" fontId="22" fillId="6" borderId="47" xfId="0" applyFont="1" applyFill="1" applyBorder="1"/>
    <xf numFmtId="0" fontId="22" fillId="6" borderId="1" xfId="0" applyFont="1" applyFill="1" applyBorder="1" applyAlignment="1">
      <alignment horizontal="center"/>
    </xf>
    <xf numFmtId="49" fontId="22" fillId="6" borderId="1" xfId="0" applyNumberFormat="1" applyFont="1" applyFill="1" applyBorder="1" applyAlignment="1">
      <alignment horizontal="center"/>
    </xf>
    <xf numFmtId="0" fontId="22" fillId="6" borderId="40" xfId="0" applyFont="1" applyFill="1" applyBorder="1" applyAlignment="1">
      <alignment horizontal="center"/>
    </xf>
    <xf numFmtId="49" fontId="22" fillId="6" borderId="40" xfId="0" applyNumberFormat="1" applyFont="1" applyFill="1" applyBorder="1" applyAlignment="1">
      <alignment horizontal="center"/>
    </xf>
    <xf numFmtId="0" fontId="33" fillId="4" borderId="53" xfId="0" applyFont="1" applyFill="1" applyBorder="1" applyAlignment="1">
      <alignment horizontal="left" vertical="center"/>
    </xf>
    <xf numFmtId="0" fontId="33" fillId="4" borderId="34" xfId="0" applyFont="1" applyFill="1" applyBorder="1" applyAlignment="1">
      <alignment vertical="center"/>
    </xf>
    <xf numFmtId="0" fontId="22" fillId="4" borderId="34" xfId="0" applyFont="1" applyFill="1" applyBorder="1" applyAlignment="1"/>
    <xf numFmtId="3" fontId="46" fillId="4" borderId="49" xfId="0" applyNumberFormat="1" applyFont="1" applyFill="1" applyBorder="1" applyAlignment="1"/>
    <xf numFmtId="3" fontId="46" fillId="4" borderId="51" xfId="0" applyNumberFormat="1" applyFont="1" applyFill="1" applyBorder="1" applyAlignment="1"/>
    <xf numFmtId="3" fontId="46" fillId="4" borderId="69" xfId="0" applyNumberFormat="1" applyFont="1" applyFill="1" applyBorder="1" applyAlignment="1"/>
    <xf numFmtId="0" fontId="22" fillId="3" borderId="16" xfId="0" applyFont="1" applyFill="1" applyBorder="1"/>
    <xf numFmtId="166" fontId="31" fillId="3" borderId="3" xfId="1" applyNumberFormat="1" applyFont="1" applyFill="1" applyBorder="1" applyAlignment="1">
      <alignment horizontal="right"/>
    </xf>
    <xf numFmtId="166" fontId="31" fillId="3" borderId="5" xfId="1" applyNumberFormat="1" applyFont="1" applyFill="1" applyBorder="1" applyAlignment="1">
      <alignment horizontal="right"/>
    </xf>
    <xf numFmtId="166" fontId="31" fillId="3" borderId="61" xfId="1" applyNumberFormat="1" applyFont="1" applyFill="1" applyBorder="1" applyAlignment="1">
      <alignment horizontal="right"/>
    </xf>
    <xf numFmtId="166" fontId="31" fillId="3" borderId="39" xfId="1" applyNumberFormat="1" applyFont="1" applyFill="1" applyBorder="1" applyAlignment="1">
      <alignment horizontal="right"/>
    </xf>
    <xf numFmtId="0" fontId="22" fillId="0" borderId="10" xfId="0" applyFont="1" applyBorder="1" applyAlignment="1">
      <alignment horizontal="center"/>
    </xf>
    <xf numFmtId="49" fontId="46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/>
    <xf numFmtId="166" fontId="22" fillId="0" borderId="14" xfId="1" applyNumberFormat="1" applyFont="1" applyFill="1" applyBorder="1" applyAlignment="1">
      <alignment horizontal="right"/>
    </xf>
    <xf numFmtId="166" fontId="22" fillId="0" borderId="4" xfId="1" applyNumberFormat="1" applyFont="1" applyFill="1" applyBorder="1" applyAlignment="1">
      <alignment horizontal="right"/>
    </xf>
    <xf numFmtId="166" fontId="46" fillId="0" borderId="26" xfId="1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left"/>
    </xf>
    <xf numFmtId="166" fontId="22" fillId="0" borderId="14" xfId="1" applyNumberFormat="1" applyFont="1" applyBorder="1" applyAlignment="1">
      <alignment horizontal="center"/>
    </xf>
    <xf numFmtId="166" fontId="22" fillId="0" borderId="4" xfId="1" applyNumberFormat="1" applyFont="1" applyBorder="1" applyAlignment="1">
      <alignment horizontal="center"/>
    </xf>
    <xf numFmtId="166" fontId="22" fillId="0" borderId="4" xfId="1" applyNumberFormat="1" applyFont="1" applyBorder="1" applyAlignment="1">
      <alignment horizontal="right"/>
    </xf>
    <xf numFmtId="166" fontId="46" fillId="0" borderId="26" xfId="1" applyNumberFormat="1" applyFont="1" applyBorder="1" applyAlignment="1">
      <alignment horizontal="right"/>
    </xf>
    <xf numFmtId="0" fontId="22" fillId="12" borderId="10" xfId="0" applyFont="1" applyFill="1" applyBorder="1" applyAlignment="1">
      <alignment horizontal="center"/>
    </xf>
    <xf numFmtId="0" fontId="22" fillId="12" borderId="16" xfId="0" applyFont="1" applyFill="1" applyBorder="1" applyAlignment="1">
      <alignment horizontal="left"/>
    </xf>
    <xf numFmtId="166" fontId="22" fillId="12" borderId="14" xfId="1" applyNumberFormat="1" applyFont="1" applyFill="1" applyBorder="1" applyAlignment="1">
      <alignment horizontal="center"/>
    </xf>
    <xf numFmtId="166" fontId="22" fillId="12" borderId="4" xfId="1" applyNumberFormat="1" applyFont="1" applyFill="1" applyBorder="1" applyAlignment="1">
      <alignment horizontal="center"/>
    </xf>
    <xf numFmtId="166" fontId="22" fillId="12" borderId="4" xfId="1" applyNumberFormat="1" applyFont="1" applyFill="1" applyBorder="1" applyAlignment="1">
      <alignment horizontal="right"/>
    </xf>
    <xf numFmtId="166" fontId="46" fillId="12" borderId="26" xfId="1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center"/>
    </xf>
    <xf numFmtId="49" fontId="46" fillId="0" borderId="23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 horizontal="center"/>
    </xf>
    <xf numFmtId="0" fontId="22" fillId="0" borderId="23" xfId="0" applyFont="1" applyFill="1" applyBorder="1"/>
    <xf numFmtId="166" fontId="22" fillId="0" borderId="24" xfId="1" applyNumberFormat="1" applyFont="1" applyFill="1" applyBorder="1" applyAlignment="1">
      <alignment horizontal="right"/>
    </xf>
    <xf numFmtId="166" fontId="22" fillId="0" borderId="13" xfId="1" applyNumberFormat="1" applyFont="1" applyFill="1" applyBorder="1" applyAlignment="1">
      <alignment horizontal="right"/>
    </xf>
    <xf numFmtId="166" fontId="46" fillId="0" borderId="68" xfId="1" applyNumberFormat="1" applyFont="1" applyBorder="1" applyAlignment="1">
      <alignment horizontal="right"/>
    </xf>
    <xf numFmtId="0" fontId="22" fillId="4" borderId="35" xfId="0" applyFont="1" applyFill="1" applyBorder="1" applyAlignment="1"/>
    <xf numFmtId="166" fontId="46" fillId="4" borderId="52" xfId="1" applyNumberFormat="1" applyFont="1" applyFill="1" applyBorder="1" applyAlignment="1"/>
    <xf numFmtId="166" fontId="46" fillId="4" borderId="48" xfId="1" applyNumberFormat="1" applyFont="1" applyFill="1" applyBorder="1" applyAlignment="1"/>
    <xf numFmtId="166" fontId="46" fillId="4" borderId="36" xfId="1" applyNumberFormat="1" applyFont="1" applyFill="1" applyBorder="1" applyAlignment="1"/>
    <xf numFmtId="166" fontId="46" fillId="4" borderId="64" xfId="1" applyNumberFormat="1" applyFont="1" applyFill="1" applyBorder="1" applyAlignment="1"/>
    <xf numFmtId="0" fontId="33" fillId="3" borderId="28" xfId="0" applyFont="1" applyFill="1" applyBorder="1"/>
    <xf numFmtId="166" fontId="31" fillId="3" borderId="66" xfId="1" applyNumberFormat="1" applyFont="1" applyFill="1" applyBorder="1" applyAlignment="1">
      <alignment horizontal="right"/>
    </xf>
    <xf numFmtId="49" fontId="46" fillId="0" borderId="10" xfId="0" applyNumberFormat="1" applyFont="1" applyFill="1" applyBorder="1" applyAlignment="1">
      <alignment horizontal="center"/>
    </xf>
    <xf numFmtId="166" fontId="46" fillId="0" borderId="4" xfId="1" applyNumberFormat="1" applyFont="1" applyFill="1" applyBorder="1"/>
    <xf numFmtId="166" fontId="31" fillId="0" borderId="26" xfId="1" applyNumberFormat="1" applyFont="1" applyFill="1" applyBorder="1" applyAlignment="1">
      <alignment horizontal="right"/>
    </xf>
    <xf numFmtId="0" fontId="22" fillId="0" borderId="31" xfId="0" applyFont="1" applyBorder="1" applyAlignment="1">
      <alignment horizontal="center"/>
    </xf>
    <xf numFmtId="49" fontId="46" fillId="0" borderId="12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0" fontId="22" fillId="0" borderId="32" xfId="0" applyFont="1" applyFill="1" applyBorder="1"/>
    <xf numFmtId="166" fontId="31" fillId="0" borderId="12" xfId="1" applyNumberFormat="1" applyFont="1" applyFill="1" applyBorder="1" applyAlignment="1">
      <alignment horizontal="right"/>
    </xf>
    <xf numFmtId="166" fontId="31" fillId="0" borderId="13" xfId="1" applyNumberFormat="1" applyFont="1" applyFill="1" applyBorder="1" applyAlignment="1">
      <alignment horizontal="right"/>
    </xf>
    <xf numFmtId="166" fontId="31" fillId="0" borderId="13" xfId="1" applyNumberFormat="1" applyFont="1" applyFill="1" applyBorder="1"/>
    <xf numFmtId="166" fontId="46" fillId="0" borderId="13" xfId="1" applyNumberFormat="1" applyFont="1" applyFill="1" applyBorder="1"/>
    <xf numFmtId="166" fontId="31" fillId="0" borderId="24" xfId="1" applyNumberFormat="1" applyFont="1" applyFill="1" applyBorder="1" applyAlignment="1">
      <alignment horizontal="right"/>
    </xf>
    <xf numFmtId="166" fontId="31" fillId="0" borderId="68" xfId="1" applyNumberFormat="1" applyFont="1" applyFill="1" applyBorder="1" applyAlignment="1">
      <alignment horizontal="right"/>
    </xf>
    <xf numFmtId="49" fontId="62" fillId="6" borderId="0" xfId="0" applyNumberFormat="1" applyFont="1" applyFill="1" applyBorder="1" applyAlignment="1">
      <alignment horizontal="center"/>
    </xf>
    <xf numFmtId="49" fontId="63" fillId="6" borderId="0" xfId="0" applyNumberFormat="1" applyFont="1" applyFill="1" applyBorder="1" applyAlignment="1">
      <alignment horizontal="center"/>
    </xf>
    <xf numFmtId="49" fontId="20" fillId="6" borderId="0" xfId="0" applyNumberFormat="1" applyFont="1" applyFill="1" applyBorder="1" applyAlignment="1">
      <alignment horizontal="center"/>
    </xf>
    <xf numFmtId="0" fontId="20" fillId="6" borderId="25" xfId="0" applyFont="1" applyFill="1" applyBorder="1"/>
    <xf numFmtId="0" fontId="20" fillId="6" borderId="11" xfId="0" applyFont="1" applyFill="1" applyBorder="1" applyAlignment="1">
      <alignment horizontal="center"/>
    </xf>
    <xf numFmtId="49" fontId="20" fillId="6" borderId="46" xfId="0" applyNumberFormat="1" applyFont="1" applyFill="1" applyBorder="1" applyAlignment="1">
      <alignment horizontal="center"/>
    </xf>
    <xf numFmtId="0" fontId="20" fillId="6" borderId="1" xfId="0" applyFont="1" applyFill="1" applyBorder="1" applyAlignment="1">
      <alignment horizontal="center"/>
    </xf>
    <xf numFmtId="49" fontId="20" fillId="6" borderId="1" xfId="0" applyNumberFormat="1" applyFont="1" applyFill="1" applyBorder="1" applyAlignment="1">
      <alignment horizontal="center"/>
    </xf>
    <xf numFmtId="0" fontId="20" fillId="6" borderId="40" xfId="0" applyFont="1" applyFill="1" applyBorder="1" applyAlignment="1">
      <alignment horizontal="center"/>
    </xf>
    <xf numFmtId="49" fontId="20" fillId="6" borderId="40" xfId="0" applyNumberFormat="1" applyFont="1" applyFill="1" applyBorder="1" applyAlignment="1">
      <alignment horizontal="center"/>
    </xf>
    <xf numFmtId="49" fontId="20" fillId="6" borderId="41" xfId="0" applyNumberFormat="1" applyFont="1" applyFill="1" applyBorder="1" applyAlignment="1">
      <alignment horizontal="center"/>
    </xf>
    <xf numFmtId="0" fontId="20" fillId="6" borderId="42" xfId="0" applyFont="1" applyFill="1" applyBorder="1"/>
    <xf numFmtId="0" fontId="8" fillId="4" borderId="97" xfId="0" applyFont="1" applyFill="1" applyBorder="1" applyAlignment="1">
      <alignment horizontal="left" vertical="center"/>
    </xf>
    <xf numFmtId="0" fontId="52" fillId="4" borderId="98" xfId="0" applyFont="1" applyFill="1" applyBorder="1" applyAlignment="1">
      <alignment vertical="center"/>
    </xf>
    <xf numFmtId="0" fontId="3" fillId="4" borderId="98" xfId="0" applyFont="1" applyFill="1" applyBorder="1" applyAlignment="1"/>
    <xf numFmtId="0" fontId="3" fillId="4" borderId="99" xfId="0" applyFont="1" applyFill="1" applyBorder="1" applyAlignment="1"/>
    <xf numFmtId="166" fontId="24" fillId="4" borderId="100" xfId="1" applyNumberFormat="1" applyFont="1" applyFill="1" applyBorder="1" applyAlignment="1"/>
    <xf numFmtId="166" fontId="24" fillId="4" borderId="101" xfId="1" applyNumberFormat="1" applyFont="1" applyFill="1" applyBorder="1" applyAlignment="1"/>
    <xf numFmtId="0" fontId="53" fillId="5" borderId="4" xfId="0" applyFont="1" applyFill="1" applyBorder="1" applyAlignment="1">
      <alignment horizontal="center"/>
    </xf>
    <xf numFmtId="0" fontId="53" fillId="5" borderId="4" xfId="0" applyFont="1" applyFill="1" applyBorder="1" applyAlignment="1"/>
    <xf numFmtId="0" fontId="32" fillId="5" borderId="4" xfId="0" applyFont="1" applyFill="1" applyBorder="1" applyAlignment="1"/>
    <xf numFmtId="166" fontId="53" fillId="5" borderId="4" xfId="1" applyNumberFormat="1" applyFont="1" applyFill="1" applyBorder="1" applyAlignment="1"/>
    <xf numFmtId="0" fontId="32" fillId="0" borderId="4" xfId="0" applyFont="1" applyBorder="1" applyAlignment="1">
      <alignment horizontal="center"/>
    </xf>
    <xf numFmtId="49" fontId="53" fillId="3" borderId="4" xfId="0" applyNumberFormat="1" applyFont="1" applyFill="1" applyBorder="1" applyAlignment="1">
      <alignment horizontal="center"/>
    </xf>
    <xf numFmtId="49" fontId="52" fillId="3" borderId="4" xfId="0" applyNumberFormat="1" applyFont="1" applyFill="1" applyBorder="1" applyAlignment="1">
      <alignment horizontal="left"/>
    </xf>
    <xf numFmtId="0" fontId="52" fillId="3" borderId="4" xfId="0" applyFont="1" applyFill="1" applyBorder="1"/>
    <xf numFmtId="166" fontId="65" fillId="3" borderId="4" xfId="1" applyNumberFormat="1" applyFont="1" applyFill="1" applyBorder="1"/>
    <xf numFmtId="49" fontId="53" fillId="0" borderId="4" xfId="0" applyNumberFormat="1" applyFont="1" applyFill="1" applyBorder="1" applyAlignment="1">
      <alignment horizontal="center"/>
    </xf>
    <xf numFmtId="49" fontId="32" fillId="0" borderId="4" xfId="0" applyNumberFormat="1" applyFont="1" applyFill="1" applyBorder="1" applyAlignment="1">
      <alignment horizontal="center"/>
    </xf>
    <xf numFmtId="0" fontId="32" fillId="2" borderId="4" xfId="0" applyFont="1" applyFill="1" applyBorder="1"/>
    <xf numFmtId="166" fontId="65" fillId="0" borderId="4" xfId="1" applyNumberFormat="1" applyFont="1" applyFill="1" applyBorder="1" applyAlignment="1">
      <alignment horizontal="right"/>
    </xf>
    <xf numFmtId="166" fontId="53" fillId="0" borderId="4" xfId="1" applyNumberFormat="1" applyFont="1" applyFill="1" applyBorder="1"/>
    <xf numFmtId="166" fontId="53" fillId="0" borderId="4" xfId="1" applyNumberFormat="1" applyFont="1" applyFill="1" applyBorder="1" applyAlignment="1">
      <alignment horizontal="right"/>
    </xf>
    <xf numFmtId="166" fontId="65" fillId="0" borderId="4" xfId="1" applyNumberFormat="1" applyFont="1" applyFill="1" applyBorder="1"/>
    <xf numFmtId="0" fontId="52" fillId="0" borderId="4" xfId="0" applyFont="1" applyBorder="1" applyAlignment="1">
      <alignment horizontal="center"/>
    </xf>
    <xf numFmtId="49" fontId="32" fillId="3" borderId="4" xfId="0" applyNumberFormat="1" applyFont="1" applyFill="1" applyBorder="1" applyAlignment="1">
      <alignment horizontal="center"/>
    </xf>
    <xf numFmtId="166" fontId="65" fillId="3" borderId="4" xfId="1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0" fontId="52" fillId="13" borderId="4" xfId="0" applyFont="1" applyFill="1" applyBorder="1" applyAlignment="1">
      <alignment horizontal="center"/>
    </xf>
    <xf numFmtId="49" fontId="53" fillId="13" borderId="4" xfId="0" applyNumberFormat="1" applyFont="1" applyFill="1" applyBorder="1" applyAlignment="1">
      <alignment horizontal="center"/>
    </xf>
    <xf numFmtId="49" fontId="32" fillId="13" borderId="4" xfId="0" applyNumberFormat="1" applyFont="1" applyFill="1" applyBorder="1" applyAlignment="1">
      <alignment horizontal="center"/>
    </xf>
    <xf numFmtId="0" fontId="52" fillId="13" borderId="4" xfId="0" applyFont="1" applyFill="1" applyBorder="1"/>
    <xf numFmtId="166" fontId="53" fillId="13" borderId="4" xfId="1" applyNumberFormat="1" applyFont="1" applyFill="1" applyBorder="1" applyAlignment="1">
      <alignment horizontal="right"/>
    </xf>
    <xf numFmtId="0" fontId="22" fillId="6" borderId="86" xfId="0" applyFont="1" applyFill="1" applyBorder="1" applyAlignment="1">
      <alignment horizontal="center"/>
    </xf>
    <xf numFmtId="49" fontId="22" fillId="6" borderId="86" xfId="0" applyNumberFormat="1" applyFont="1" applyFill="1" applyBorder="1" applyAlignment="1">
      <alignment horizontal="center"/>
    </xf>
    <xf numFmtId="0" fontId="22" fillId="6" borderId="56" xfId="0" applyFont="1" applyFill="1" applyBorder="1"/>
    <xf numFmtId="0" fontId="33" fillId="4" borderId="79" xfId="0" applyFont="1" applyFill="1" applyBorder="1" applyAlignment="1">
      <alignment horizontal="left" vertical="center"/>
    </xf>
    <xf numFmtId="0" fontId="33" fillId="4" borderId="41" xfId="0" applyFont="1" applyFill="1" applyBorder="1" applyAlignment="1">
      <alignment vertical="center"/>
    </xf>
    <xf numFmtId="0" fontId="22" fillId="4" borderId="41" xfId="0" applyFont="1" applyFill="1" applyBorder="1" applyAlignment="1"/>
    <xf numFmtId="0" fontId="22" fillId="4" borderId="42" xfId="0" applyFont="1" applyFill="1" applyBorder="1" applyAlignment="1"/>
    <xf numFmtId="166" fontId="46" fillId="4" borderId="40" xfId="1" applyNumberFormat="1" applyFont="1" applyFill="1" applyBorder="1" applyAlignment="1"/>
    <xf numFmtId="166" fontId="46" fillId="4" borderId="51" xfId="1" applyNumberFormat="1" applyFont="1" applyFill="1" applyBorder="1" applyAlignment="1"/>
    <xf numFmtId="49" fontId="46" fillId="3" borderId="1" xfId="0" applyNumberFormat="1" applyFont="1" applyFill="1" applyBorder="1" applyAlignment="1">
      <alignment horizontal="center"/>
    </xf>
    <xf numFmtId="49" fontId="33" fillId="3" borderId="66" xfId="0" applyNumberFormat="1" applyFont="1" applyFill="1" applyBorder="1" applyAlignment="1">
      <alignment horizontal="left"/>
    </xf>
    <xf numFmtId="166" fontId="46" fillId="3" borderId="8" xfId="1" applyNumberFormat="1" applyFont="1" applyFill="1" applyBorder="1" applyAlignment="1">
      <alignment horizontal="right"/>
    </xf>
    <xf numFmtId="166" fontId="46" fillId="3" borderId="5" xfId="1" applyNumberFormat="1" applyFont="1" applyFill="1" applyBorder="1" applyAlignment="1">
      <alignment horizontal="right"/>
    </xf>
    <xf numFmtId="49" fontId="46" fillId="0" borderId="8" xfId="0" applyNumberFormat="1" applyFont="1" applyFill="1" applyBorder="1" applyAlignment="1">
      <alignment horizontal="center"/>
    </xf>
    <xf numFmtId="0" fontId="22" fillId="0" borderId="27" xfId="0" applyFont="1" applyFill="1" applyBorder="1"/>
    <xf numFmtId="0" fontId="22" fillId="2" borderId="27" xfId="0" applyFont="1" applyFill="1" applyBorder="1"/>
    <xf numFmtId="166" fontId="46" fillId="5" borderId="10" xfId="1" applyNumberFormat="1" applyFont="1" applyFill="1" applyBorder="1" applyAlignment="1"/>
    <xf numFmtId="166" fontId="46" fillId="5" borderId="4" xfId="1" applyNumberFormat="1" applyFont="1" applyFill="1" applyBorder="1" applyAlignment="1"/>
    <xf numFmtId="49" fontId="33" fillId="3" borderId="4" xfId="0" applyNumberFormat="1" applyFont="1" applyFill="1" applyBorder="1" applyAlignment="1">
      <alignment horizontal="left"/>
    </xf>
    <xf numFmtId="166" fontId="46" fillId="3" borderId="10" xfId="1" applyNumberFormat="1" applyFont="1" applyFill="1" applyBorder="1" applyAlignment="1">
      <alignment horizontal="right"/>
    </xf>
    <xf numFmtId="166" fontId="46" fillId="3" borderId="4" xfId="1" applyNumberFormat="1" applyFont="1" applyFill="1" applyBorder="1" applyAlignment="1">
      <alignment horizontal="right"/>
    </xf>
    <xf numFmtId="0" fontId="22" fillId="2" borderId="26" xfId="0" applyFont="1" applyFill="1" applyBorder="1"/>
    <xf numFmtId="0" fontId="46" fillId="2" borderId="4" xfId="0" applyFont="1" applyFill="1" applyBorder="1" applyAlignment="1">
      <alignment horizontal="center"/>
    </xf>
    <xf numFmtId="0" fontId="46" fillId="2" borderId="4" xfId="0" applyFont="1" applyFill="1" applyBorder="1" applyAlignment="1"/>
    <xf numFmtId="0" fontId="22" fillId="2" borderId="4" xfId="0" applyFont="1" applyFill="1" applyBorder="1" applyAlignment="1"/>
    <xf numFmtId="0" fontId="22" fillId="2" borderId="26" xfId="0" applyFont="1" applyFill="1" applyBorder="1" applyAlignment="1"/>
    <xf numFmtId="166" fontId="46" fillId="2" borderId="10" xfId="1" applyNumberFormat="1" applyFont="1" applyFill="1" applyBorder="1" applyAlignment="1"/>
    <xf numFmtId="166" fontId="46" fillId="2" borderId="4" xfId="1" applyNumberFormat="1" applyFont="1" applyFill="1" applyBorder="1" applyAlignment="1"/>
    <xf numFmtId="166" fontId="22" fillId="2" borderId="4" xfId="1" applyNumberFormat="1" applyFont="1" applyFill="1" applyBorder="1" applyAlignment="1"/>
    <xf numFmtId="0" fontId="46" fillId="13" borderId="4" xfId="0" applyFont="1" applyFill="1" applyBorder="1" applyAlignment="1">
      <alignment horizontal="center"/>
    </xf>
    <xf numFmtId="0" fontId="46" fillId="13" borderId="4" xfId="0" applyFont="1" applyFill="1" applyBorder="1" applyAlignment="1"/>
    <xf numFmtId="0" fontId="22" fillId="13" borderId="4" xfId="0" applyFont="1" applyFill="1" applyBorder="1" applyAlignment="1"/>
    <xf numFmtId="0" fontId="33" fillId="13" borderId="26" xfId="0" applyFont="1" applyFill="1" applyBorder="1" applyAlignment="1"/>
    <xf numFmtId="166" fontId="46" fillId="13" borderId="10" xfId="1" applyNumberFormat="1" applyFont="1" applyFill="1" applyBorder="1" applyAlignment="1"/>
    <xf numFmtId="166" fontId="46" fillId="13" borderId="4" xfId="1" applyNumberFormat="1" applyFont="1" applyFill="1" applyBorder="1" applyAlignment="1"/>
    <xf numFmtId="0" fontId="46" fillId="2" borderId="10" xfId="0" applyFont="1" applyFill="1" applyBorder="1" applyAlignment="1"/>
    <xf numFmtId="0" fontId="46" fillId="2" borderId="13" xfId="0" applyFont="1" applyFill="1" applyBorder="1" applyAlignment="1">
      <alignment horizontal="center"/>
    </xf>
    <xf numFmtId="0" fontId="46" fillId="2" borderId="12" xfId="0" applyFont="1" applyFill="1" applyBorder="1" applyAlignment="1"/>
    <xf numFmtId="0" fontId="22" fillId="2" borderId="13" xfId="0" applyFont="1" applyFill="1" applyBorder="1" applyAlignment="1"/>
    <xf numFmtId="0" fontId="22" fillId="2" borderId="68" xfId="0" applyFont="1" applyFill="1" applyBorder="1" applyAlignment="1"/>
    <xf numFmtId="166" fontId="31" fillId="2" borderId="12" xfId="1" applyNumberFormat="1" applyFont="1" applyFill="1" applyBorder="1" applyAlignment="1"/>
    <xf numFmtId="166" fontId="46" fillId="2" borderId="13" xfId="1" applyNumberFormat="1" applyFont="1" applyFill="1" applyBorder="1" applyAlignment="1"/>
    <xf numFmtId="166" fontId="22" fillId="2" borderId="13" xfId="1" applyNumberFormat="1" applyFont="1" applyFill="1" applyBorder="1" applyAlignment="1"/>
    <xf numFmtId="49" fontId="33" fillId="6" borderId="103" xfId="0" applyNumberFormat="1" applyFont="1" applyFill="1" applyBorder="1" applyAlignment="1">
      <alignment horizontal="center"/>
    </xf>
    <xf numFmtId="49" fontId="22" fillId="6" borderId="103" xfId="0" applyNumberFormat="1" applyFont="1" applyFill="1" applyBorder="1" applyAlignment="1">
      <alignment horizontal="center"/>
    </xf>
    <xf numFmtId="0" fontId="22" fillId="6" borderId="103" xfId="0" applyFont="1" applyFill="1" applyBorder="1"/>
    <xf numFmtId="49" fontId="22" fillId="6" borderId="4" xfId="0" applyNumberFormat="1" applyFont="1" applyFill="1" applyBorder="1" applyAlignment="1">
      <alignment horizontal="center"/>
    </xf>
    <xf numFmtId="0" fontId="22" fillId="6" borderId="4" xfId="0" applyFont="1" applyFill="1" applyBorder="1"/>
    <xf numFmtId="0" fontId="22" fillId="6" borderId="4" xfId="0" applyFont="1" applyFill="1" applyBorder="1" applyAlignment="1">
      <alignment horizontal="center"/>
    </xf>
    <xf numFmtId="0" fontId="22" fillId="6" borderId="26" xfId="0" applyFont="1" applyFill="1" applyBorder="1" applyAlignment="1">
      <alignment horizontal="center"/>
    </xf>
    <xf numFmtId="3" fontId="46" fillId="4" borderId="5" xfId="0" applyNumberFormat="1" applyFont="1" applyFill="1" applyBorder="1" applyAlignment="1"/>
    <xf numFmtId="3" fontId="46" fillId="4" borderId="61" xfId="0" applyNumberFormat="1" applyFont="1" applyFill="1" applyBorder="1" applyAlignment="1"/>
    <xf numFmtId="0" fontId="22" fillId="0" borderId="9" xfId="0" applyFont="1" applyBorder="1" applyAlignment="1">
      <alignment horizontal="center"/>
    </xf>
    <xf numFmtId="49" fontId="46" fillId="3" borderId="4" xfId="0" applyNumberFormat="1" applyFont="1" applyFill="1" applyBorder="1" applyAlignment="1">
      <alignment horizontal="center"/>
    </xf>
    <xf numFmtId="3" fontId="46" fillId="3" borderId="4" xfId="0" applyNumberFormat="1" applyFont="1" applyFill="1" applyBorder="1" applyAlignment="1">
      <alignment horizontal="right"/>
    </xf>
    <xf numFmtId="3" fontId="46" fillId="3" borderId="26" xfId="0" applyNumberFormat="1" applyFont="1" applyFill="1" applyBorder="1" applyAlignment="1">
      <alignment horizontal="right"/>
    </xf>
    <xf numFmtId="3" fontId="31" fillId="0" borderId="4" xfId="0" applyNumberFormat="1" applyFont="1" applyFill="1" applyBorder="1" applyAlignment="1">
      <alignment horizontal="right"/>
    </xf>
    <xf numFmtId="3" fontId="31" fillId="0" borderId="4" xfId="0" applyNumberFormat="1" applyFont="1" applyFill="1" applyBorder="1"/>
    <xf numFmtId="3" fontId="46" fillId="0" borderId="26" xfId="0" applyNumberFormat="1" applyFont="1" applyFill="1" applyBorder="1" applyAlignment="1">
      <alignment horizontal="right"/>
    </xf>
    <xf numFmtId="49" fontId="46" fillId="0" borderId="13" xfId="0" applyNumberFormat="1" applyFont="1" applyFill="1" applyBorder="1" applyAlignment="1">
      <alignment horizontal="center"/>
    </xf>
    <xf numFmtId="0" fontId="52" fillId="4" borderId="0" xfId="0" applyFont="1" applyFill="1" applyBorder="1" applyAlignment="1">
      <alignment vertical="center"/>
    </xf>
    <xf numFmtId="0" fontId="46" fillId="5" borderId="4" xfId="0" applyFont="1" applyFill="1" applyBorder="1" applyAlignment="1"/>
    <xf numFmtId="0" fontId="22" fillId="5" borderId="4" xfId="0" applyFont="1" applyFill="1" applyBorder="1" applyAlignment="1"/>
    <xf numFmtId="0" fontId="22" fillId="5" borderId="7" xfId="0" applyFont="1" applyFill="1" applyBorder="1" applyAlignment="1"/>
    <xf numFmtId="0" fontId="22" fillId="2" borderId="7" xfId="0" applyFont="1" applyFill="1" applyBorder="1"/>
    <xf numFmtId="49" fontId="46" fillId="12" borderId="4" xfId="0" applyNumberFormat="1" applyFont="1" applyFill="1" applyBorder="1" applyAlignment="1">
      <alignment horizontal="center"/>
    </xf>
    <xf numFmtId="0" fontId="22" fillId="12" borderId="7" xfId="0" applyFont="1" applyFill="1" applyBorder="1"/>
    <xf numFmtId="0" fontId="33" fillId="5" borderId="4" xfId="0" applyFont="1" applyFill="1" applyBorder="1" applyAlignment="1"/>
    <xf numFmtId="0" fontId="33" fillId="5" borderId="7" xfId="0" applyFont="1" applyFill="1" applyBorder="1" applyAlignment="1"/>
    <xf numFmtId="0" fontId="22" fillId="0" borderId="4" xfId="0" applyFont="1" applyFill="1" applyBorder="1" applyAlignment="1">
      <alignment horizontal="center"/>
    </xf>
    <xf numFmtId="0" fontId="22" fillId="0" borderId="7" xfId="0" applyFont="1" applyFill="1" applyBorder="1"/>
    <xf numFmtId="0" fontId="22" fillId="6" borderId="6" xfId="0" applyFont="1" applyFill="1" applyBorder="1" applyAlignment="1">
      <alignment horizontal="center"/>
    </xf>
    <xf numFmtId="0" fontId="22" fillId="6" borderId="6" xfId="0" applyFont="1" applyFill="1" applyBorder="1"/>
    <xf numFmtId="0" fontId="22" fillId="4" borderId="20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center"/>
    </xf>
    <xf numFmtId="3" fontId="33" fillId="5" borderId="4" xfId="0" applyNumberFormat="1" applyFont="1" applyFill="1" applyBorder="1" applyAlignment="1"/>
    <xf numFmtId="166" fontId="33" fillId="5" borderId="4" xfId="1" applyNumberFormat="1" applyFont="1" applyFill="1" applyBorder="1" applyAlignment="1"/>
    <xf numFmtId="49" fontId="22" fillId="3" borderId="4" xfId="0" applyNumberFormat="1" applyFont="1" applyFill="1" applyBorder="1" applyAlignment="1">
      <alignment horizontal="center"/>
    </xf>
    <xf numFmtId="49" fontId="22" fillId="3" borderId="4" xfId="0" applyNumberFormat="1" applyFont="1" applyFill="1" applyBorder="1" applyAlignment="1">
      <alignment horizontal="left"/>
    </xf>
    <xf numFmtId="0" fontId="22" fillId="3" borderId="4" xfId="0" applyFont="1" applyFill="1" applyBorder="1"/>
    <xf numFmtId="3" fontId="22" fillId="3" borderId="4" xfId="0" applyNumberFormat="1" applyFont="1" applyFill="1" applyBorder="1" applyAlignment="1">
      <alignment horizontal="right"/>
    </xf>
    <xf numFmtId="166" fontId="22" fillId="3" borderId="4" xfId="1" applyNumberFormat="1" applyFont="1" applyFill="1" applyBorder="1" applyAlignment="1">
      <alignment horizontal="right"/>
    </xf>
    <xf numFmtId="166" fontId="22" fillId="3" borderId="26" xfId="1" applyNumberFormat="1" applyFont="1" applyFill="1" applyBorder="1"/>
    <xf numFmtId="3" fontId="22" fillId="0" borderId="4" xfId="0" applyNumberFormat="1" applyFont="1" applyFill="1" applyBorder="1" applyAlignment="1">
      <alignment horizontal="right"/>
    </xf>
    <xf numFmtId="166" fontId="22" fillId="0" borderId="4" xfId="1" applyNumberFormat="1" applyFont="1" applyFill="1" applyBorder="1"/>
    <xf numFmtId="166" fontId="22" fillId="0" borderId="26" xfId="1" applyNumberFormat="1" applyFont="1" applyFill="1" applyBorder="1" applyAlignment="1">
      <alignment horizontal="right"/>
    </xf>
    <xf numFmtId="3" fontId="33" fillId="3" borderId="4" xfId="0" applyNumberFormat="1" applyFont="1" applyFill="1" applyBorder="1" applyAlignment="1">
      <alignment horizontal="right"/>
    </xf>
    <xf numFmtId="166" fontId="33" fillId="3" borderId="4" xfId="1" applyNumberFormat="1" applyFont="1" applyFill="1" applyBorder="1"/>
    <xf numFmtId="166" fontId="33" fillId="3" borderId="26" xfId="1" applyNumberFormat="1" applyFont="1" applyFill="1" applyBorder="1"/>
    <xf numFmtId="0" fontId="22" fillId="0" borderId="4" xfId="0" applyFont="1" applyFill="1" applyBorder="1"/>
    <xf numFmtId="49" fontId="22" fillId="16" borderId="4" xfId="0" applyNumberFormat="1" applyFont="1" applyFill="1" applyBorder="1" applyAlignment="1">
      <alignment horizontal="center"/>
    </xf>
    <xf numFmtId="0" fontId="33" fillId="16" borderId="4" xfId="0" applyFont="1" applyFill="1" applyBorder="1"/>
    <xf numFmtId="3" fontId="33" fillId="16" borderId="4" xfId="0" applyNumberFormat="1" applyFont="1" applyFill="1" applyBorder="1" applyAlignment="1">
      <alignment horizontal="right"/>
    </xf>
    <xf numFmtId="166" fontId="33" fillId="16" borderId="4" xfId="1" applyNumberFormat="1" applyFont="1" applyFill="1" applyBorder="1"/>
    <xf numFmtId="166" fontId="33" fillId="16" borderId="4" xfId="1" applyNumberFormat="1" applyFont="1" applyFill="1" applyBorder="1" applyAlignment="1">
      <alignment horizontal="right"/>
    </xf>
    <xf numFmtId="166" fontId="33" fillId="16" borderId="26" xfId="1" applyNumberFormat="1" applyFont="1" applyFill="1" applyBorder="1" applyAlignment="1">
      <alignment horizontal="right"/>
    </xf>
    <xf numFmtId="49" fontId="33" fillId="16" borderId="4" xfId="0" applyNumberFormat="1" applyFont="1" applyFill="1" applyBorder="1" applyAlignment="1">
      <alignment horizontal="center"/>
    </xf>
    <xf numFmtId="49" fontId="46" fillId="3" borderId="0" xfId="0" applyNumberFormat="1" applyFont="1" applyFill="1" applyBorder="1" applyAlignment="1">
      <alignment horizontal="center"/>
    </xf>
    <xf numFmtId="49" fontId="33" fillId="3" borderId="0" xfId="0" applyNumberFormat="1" applyFont="1" applyFill="1" applyBorder="1" applyAlignment="1">
      <alignment horizontal="center"/>
    </xf>
    <xf numFmtId="0" fontId="33" fillId="3" borderId="27" xfId="0" applyFont="1" applyFill="1" applyBorder="1"/>
    <xf numFmtId="0" fontId="46" fillId="3" borderId="28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49" fontId="22" fillId="3" borderId="11" xfId="0" applyNumberFormat="1" applyFont="1" applyFill="1" applyBorder="1" applyAlignment="1">
      <alignment horizontal="center"/>
    </xf>
    <xf numFmtId="0" fontId="22" fillId="3" borderId="66" xfId="0" applyFont="1" applyFill="1" applyBorder="1"/>
    <xf numFmtId="0" fontId="22" fillId="3" borderId="96" xfId="0" applyFont="1" applyFill="1" applyBorder="1" applyAlignment="1">
      <alignment horizontal="center"/>
    </xf>
    <xf numFmtId="0" fontId="22" fillId="3" borderId="46" xfId="0" applyFont="1" applyFill="1" applyBorder="1" applyAlignment="1">
      <alignment horizontal="center"/>
    </xf>
    <xf numFmtId="0" fontId="22" fillId="3" borderId="47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49" fontId="22" fillId="3" borderId="0" xfId="0" applyNumberFormat="1" applyFont="1" applyFill="1" applyBorder="1" applyAlignment="1">
      <alignment horizontal="center"/>
    </xf>
    <xf numFmtId="0" fontId="22" fillId="3" borderId="62" xfId="0" applyFont="1" applyFill="1" applyBorder="1"/>
    <xf numFmtId="0" fontId="22" fillId="3" borderId="104" xfId="0" applyFont="1" applyFill="1" applyBorder="1" applyAlignment="1">
      <alignment horizontal="center" vertical="center"/>
    </xf>
    <xf numFmtId="0" fontId="22" fillId="3" borderId="59" xfId="0" applyFont="1" applyFill="1" applyBorder="1"/>
    <xf numFmtId="0" fontId="22" fillId="3" borderId="42" xfId="0" applyFont="1" applyFill="1" applyBorder="1" applyAlignment="1">
      <alignment horizontal="center" vertical="center"/>
    </xf>
    <xf numFmtId="0" fontId="22" fillId="10" borderId="4" xfId="0" applyFont="1" applyFill="1" applyBorder="1" applyAlignment="1">
      <alignment horizontal="center" vertical="center"/>
    </xf>
    <xf numFmtId="49" fontId="22" fillId="10" borderId="7" xfId="0" applyNumberFormat="1" applyFont="1" applyFill="1" applyBorder="1" applyAlignment="1">
      <alignment horizontal="center" vertical="center"/>
    </xf>
    <xf numFmtId="0" fontId="33" fillId="10" borderId="3" xfId="0" applyFont="1" applyFill="1" applyBorder="1" applyAlignment="1">
      <alignment horizontal="center" vertical="center"/>
    </xf>
    <xf numFmtId="166" fontId="33" fillId="10" borderId="5" xfId="1" applyNumberFormat="1" applyFont="1" applyFill="1" applyBorder="1" applyAlignment="1">
      <alignment horizontal="right" vertical="center"/>
    </xf>
    <xf numFmtId="0" fontId="33" fillId="4" borderId="4" xfId="0" applyFont="1" applyFill="1" applyBorder="1" applyAlignment="1">
      <alignment horizontal="left" vertical="center"/>
    </xf>
    <xf numFmtId="0" fontId="33" fillId="4" borderId="7" xfId="0" applyFont="1" applyFill="1" applyBorder="1" applyAlignment="1">
      <alignment vertical="center"/>
    </xf>
    <xf numFmtId="0" fontId="22" fillId="4" borderId="14" xfId="0" applyFont="1" applyFill="1" applyBorder="1" applyAlignment="1"/>
    <xf numFmtId="166" fontId="33" fillId="4" borderId="4" xfId="1" applyNumberFormat="1" applyFont="1" applyFill="1" applyBorder="1" applyAlignment="1"/>
    <xf numFmtId="0" fontId="46" fillId="8" borderId="7" xfId="0" applyFont="1" applyFill="1" applyBorder="1" applyAlignment="1"/>
    <xf numFmtId="0" fontId="22" fillId="8" borderId="14" xfId="0" applyFont="1" applyFill="1" applyBorder="1" applyAlignment="1"/>
    <xf numFmtId="166" fontId="33" fillId="8" borderId="4" xfId="1" applyNumberFormat="1" applyFont="1" applyFill="1" applyBorder="1" applyAlignment="1"/>
    <xf numFmtId="49" fontId="46" fillId="3" borderId="7" xfId="0" applyNumberFormat="1" applyFont="1" applyFill="1" applyBorder="1" applyAlignment="1">
      <alignment horizontal="center"/>
    </xf>
    <xf numFmtId="0" fontId="22" fillId="3" borderId="14" xfId="0" applyFont="1" applyFill="1" applyBorder="1"/>
    <xf numFmtId="166" fontId="33" fillId="3" borderId="4" xfId="1" applyNumberFormat="1" applyFont="1" applyFill="1" applyBorder="1" applyAlignment="1">
      <alignment horizontal="right"/>
    </xf>
    <xf numFmtId="49" fontId="46" fillId="15" borderId="7" xfId="0" applyNumberFormat="1" applyFont="1" applyFill="1" applyBorder="1" applyAlignment="1">
      <alignment horizontal="center"/>
    </xf>
    <xf numFmtId="0" fontId="33" fillId="15" borderId="14" xfId="0" applyFont="1" applyFill="1" applyBorder="1"/>
    <xf numFmtId="166" fontId="22" fillId="15" borderId="4" xfId="1" applyNumberFormat="1" applyFont="1" applyFill="1" applyBorder="1" applyAlignment="1">
      <alignment horizontal="right"/>
    </xf>
    <xf numFmtId="49" fontId="46" fillId="0" borderId="7" xfId="0" applyNumberFormat="1" applyFont="1" applyFill="1" applyBorder="1" applyAlignment="1">
      <alignment horizontal="center"/>
    </xf>
    <xf numFmtId="0" fontId="22" fillId="0" borderId="14" xfId="0" applyFont="1" applyFill="1" applyBorder="1"/>
    <xf numFmtId="166" fontId="22" fillId="15" borderId="4" xfId="1" applyNumberFormat="1" applyFont="1" applyFill="1" applyBorder="1"/>
    <xf numFmtId="49" fontId="66" fillId="0" borderId="0" xfId="0" applyNumberFormat="1" applyFont="1" applyBorder="1" applyAlignment="1">
      <alignment horizontal="center" vertical="center"/>
    </xf>
    <xf numFmtId="0" fontId="22" fillId="6" borderId="0" xfId="0" applyFont="1" applyFill="1" applyBorder="1"/>
    <xf numFmtId="49" fontId="46" fillId="2" borderId="8" xfId="0" applyNumberFormat="1" applyFont="1" applyFill="1" applyBorder="1" applyAlignment="1">
      <alignment horizontal="center"/>
    </xf>
    <xf numFmtId="49" fontId="46" fillId="2" borderId="5" xfId="0" applyNumberFormat="1" applyFont="1" applyFill="1" applyBorder="1" applyAlignment="1">
      <alignment horizontal="center"/>
    </xf>
    <xf numFmtId="0" fontId="22" fillId="2" borderId="9" xfId="0" applyFont="1" applyFill="1" applyBorder="1"/>
    <xf numFmtId="49" fontId="31" fillId="2" borderId="5" xfId="0" applyNumberFormat="1" applyFont="1" applyFill="1" applyBorder="1" applyAlignment="1">
      <alignment horizontal="center"/>
    </xf>
    <xf numFmtId="49" fontId="22" fillId="2" borderId="5" xfId="0" applyNumberFormat="1" applyFont="1" applyFill="1" applyBorder="1" applyAlignment="1">
      <alignment horizontal="center"/>
    </xf>
    <xf numFmtId="49" fontId="31" fillId="2" borderId="8" xfId="0" applyNumberFormat="1" applyFont="1" applyFill="1" applyBorder="1" applyAlignment="1">
      <alignment horizontal="center"/>
    </xf>
    <xf numFmtId="0" fontId="3" fillId="0" borderId="39" xfId="0" applyFont="1" applyBorder="1" applyAlignment="1"/>
    <xf numFmtId="0" fontId="3" fillId="0" borderId="3" xfId="0" applyFont="1" applyFill="1" applyBorder="1" applyAlignment="1"/>
    <xf numFmtId="0" fontId="33" fillId="4" borderId="13" xfId="0" applyFont="1" applyFill="1" applyBorder="1"/>
    <xf numFmtId="0" fontId="46" fillId="2" borderId="75" xfId="0" applyFont="1" applyFill="1" applyBorder="1" applyAlignment="1">
      <alignment vertical="center"/>
    </xf>
    <xf numFmtId="0" fontId="46" fillId="7" borderId="51" xfId="0" applyFont="1" applyFill="1" applyBorder="1"/>
    <xf numFmtId="0" fontId="46" fillId="11" borderId="77" xfId="0" applyFont="1" applyFill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21" fillId="0" borderId="0" xfId="0" applyFont="1"/>
    <xf numFmtId="0" fontId="47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center"/>
    </xf>
    <xf numFmtId="0" fontId="22" fillId="0" borderId="73" xfId="0" applyFont="1" applyBorder="1"/>
    <xf numFmtId="0" fontId="33" fillId="8" borderId="5" xfId="0" applyFont="1" applyFill="1" applyBorder="1"/>
    <xf numFmtId="0" fontId="33" fillId="8" borderId="4" xfId="0" applyFont="1" applyFill="1" applyBorder="1"/>
    <xf numFmtId="0" fontId="31" fillId="0" borderId="4" xfId="0" applyFont="1" applyFill="1" applyBorder="1" applyAlignment="1"/>
    <xf numFmtId="0" fontId="46" fillId="2" borderId="5" xfId="0" applyFont="1" applyFill="1" applyBorder="1" applyAlignment="1">
      <alignment vertical="center"/>
    </xf>
    <xf numFmtId="0" fontId="31" fillId="0" borderId="4" xfId="0" applyFont="1" applyFill="1" applyBorder="1"/>
    <xf numFmtId="0" fontId="33" fillId="10" borderId="4" xfId="0" applyFont="1" applyFill="1" applyBorder="1"/>
    <xf numFmtId="0" fontId="33" fillId="10" borderId="17" xfId="0" applyFont="1" applyFill="1" applyBorder="1"/>
    <xf numFmtId="0" fontId="22" fillId="0" borderId="5" xfId="0" applyFont="1" applyFill="1" applyBorder="1"/>
    <xf numFmtId="49" fontId="16" fillId="18" borderId="5" xfId="0" applyNumberFormat="1" applyFont="1" applyFill="1" applyBorder="1" applyAlignment="1">
      <alignment horizontal="center"/>
    </xf>
    <xf numFmtId="49" fontId="18" fillId="18" borderId="4" xfId="0" applyNumberFormat="1" applyFont="1" applyFill="1" applyBorder="1" applyAlignment="1">
      <alignment horizontal="center"/>
    </xf>
    <xf numFmtId="49" fontId="18" fillId="18" borderId="8" xfId="0" applyNumberFormat="1" applyFont="1" applyFill="1" applyBorder="1" applyAlignment="1">
      <alignment horizontal="center"/>
    </xf>
    <xf numFmtId="49" fontId="18" fillId="18" borderId="9" xfId="0" applyNumberFormat="1" applyFont="1" applyFill="1" applyBorder="1" applyAlignment="1">
      <alignment horizontal="center"/>
    </xf>
    <xf numFmtId="49" fontId="17" fillId="18" borderId="8" xfId="0" applyNumberFormat="1" applyFont="1" applyFill="1" applyBorder="1" applyAlignment="1">
      <alignment horizontal="center"/>
    </xf>
    <xf numFmtId="49" fontId="19" fillId="18" borderId="5" xfId="0" applyNumberFormat="1" applyFont="1" applyFill="1" applyBorder="1" applyAlignment="1">
      <alignment horizontal="center"/>
    </xf>
    <xf numFmtId="49" fontId="7" fillId="18" borderId="8" xfId="0" applyNumberFormat="1" applyFont="1" applyFill="1" applyBorder="1" applyAlignment="1">
      <alignment horizontal="center"/>
    </xf>
    <xf numFmtId="49" fontId="7" fillId="18" borderId="9" xfId="0" applyNumberFormat="1" applyFont="1" applyFill="1" applyBorder="1" applyAlignment="1">
      <alignment horizontal="center"/>
    </xf>
    <xf numFmtId="49" fontId="19" fillId="18" borderId="10" xfId="0" applyNumberFormat="1" applyFont="1" applyFill="1" applyBorder="1" applyAlignment="1">
      <alignment horizontal="center"/>
    </xf>
    <xf numFmtId="49" fontId="7" fillId="18" borderId="4" xfId="0" applyNumberFormat="1" applyFont="1" applyFill="1" applyBorder="1" applyAlignment="1">
      <alignment horizontal="center"/>
    </xf>
    <xf numFmtId="49" fontId="7" fillId="18" borderId="16" xfId="0" applyNumberFormat="1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center" vertical="center"/>
    </xf>
    <xf numFmtId="0" fontId="17" fillId="6" borderId="2" xfId="0" applyFont="1" applyFill="1" applyBorder="1"/>
    <xf numFmtId="49" fontId="16" fillId="15" borderId="8" xfId="0" applyNumberFormat="1" applyFont="1" applyFill="1" applyBorder="1" applyAlignment="1">
      <alignment horizontal="center"/>
    </xf>
    <xf numFmtId="49" fontId="16" fillId="18" borderId="8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/>
    </xf>
    <xf numFmtId="49" fontId="19" fillId="2" borderId="8" xfId="0" applyNumberFormat="1" applyFont="1" applyFill="1" applyBorder="1" applyAlignment="1">
      <alignment horizontal="center"/>
    </xf>
    <xf numFmtId="49" fontId="19" fillId="2" borderId="1" xfId="0" applyNumberFormat="1" applyFont="1" applyFill="1" applyBorder="1" applyAlignment="1">
      <alignment horizontal="center"/>
    </xf>
    <xf numFmtId="49" fontId="16" fillId="18" borderId="10" xfId="0" applyNumberFormat="1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0" fontId="17" fillId="0" borderId="4" xfId="0" applyFont="1" applyBorder="1" applyAlignment="1">
      <alignment horizontal="right"/>
    </xf>
    <xf numFmtId="0" fontId="17" fillId="15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/>
    </xf>
    <xf numFmtId="49" fontId="24" fillId="4" borderId="4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2" fillId="18" borderId="4" xfId="0" applyFont="1" applyFill="1" applyBorder="1" applyAlignment="1">
      <alignment horizontal="center"/>
    </xf>
    <xf numFmtId="0" fontId="22" fillId="18" borderId="55" xfId="0" applyFont="1" applyFill="1" applyBorder="1" applyAlignment="1">
      <alignment horizontal="center"/>
    </xf>
    <xf numFmtId="0" fontId="22" fillId="18" borderId="3" xfId="0" applyFont="1" applyFill="1" applyBorder="1" applyAlignment="1">
      <alignment horizontal="center"/>
    </xf>
    <xf numFmtId="0" fontId="22" fillId="18" borderId="9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/>
    </xf>
    <xf numFmtId="0" fontId="22" fillId="12" borderId="73" xfId="0" applyFont="1" applyFill="1" applyBorder="1"/>
    <xf numFmtId="0" fontId="33" fillId="8" borderId="14" xfId="0" applyFont="1" applyFill="1" applyBorder="1"/>
    <xf numFmtId="0" fontId="33" fillId="10" borderId="14" xfId="0" applyFont="1" applyFill="1" applyBorder="1"/>
    <xf numFmtId="0" fontId="22" fillId="12" borderId="14" xfId="0" applyFont="1" applyFill="1" applyBorder="1"/>
    <xf numFmtId="0" fontId="46" fillId="7" borderId="14" xfId="0" applyFont="1" applyFill="1" applyBorder="1"/>
    <xf numFmtId="0" fontId="46" fillId="11" borderId="24" xfId="0" applyFont="1" applyFill="1" applyBorder="1" applyAlignment="1">
      <alignment vertical="center"/>
    </xf>
    <xf numFmtId="49" fontId="2" fillId="6" borderId="51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3" fillId="2" borderId="4" xfId="0" applyNumberFormat="1" applyFont="1" applyFill="1" applyBorder="1" applyAlignment="1">
      <alignment horizontal="center"/>
    </xf>
    <xf numFmtId="3" fontId="52" fillId="6" borderId="54" xfId="0" applyNumberFormat="1" applyFont="1" applyFill="1" applyBorder="1" applyAlignment="1">
      <alignment horizontal="center"/>
    </xf>
    <xf numFmtId="0" fontId="52" fillId="6" borderId="73" xfId="0" applyFont="1" applyFill="1" applyBorder="1" applyAlignment="1">
      <alignment horizontal="center"/>
    </xf>
    <xf numFmtId="49" fontId="8" fillId="6" borderId="73" xfId="0" applyNumberFormat="1" applyFont="1" applyFill="1" applyBorder="1" applyAlignment="1">
      <alignment horizontal="center"/>
    </xf>
    <xf numFmtId="49" fontId="8" fillId="6" borderId="74" xfId="0" applyNumberFormat="1" applyFont="1" applyFill="1" applyBorder="1" applyAlignment="1">
      <alignment horizontal="center"/>
    </xf>
    <xf numFmtId="164" fontId="33" fillId="8" borderId="61" xfId="1" applyNumberFormat="1" applyFont="1" applyFill="1" applyBorder="1" applyAlignment="1">
      <alignment horizontal="right"/>
    </xf>
    <xf numFmtId="164" fontId="22" fillId="0" borderId="26" xfId="1" applyNumberFormat="1" applyFont="1" applyFill="1" applyBorder="1" applyAlignment="1">
      <alignment horizontal="right"/>
    </xf>
    <xf numFmtId="164" fontId="46" fillId="2" borderId="61" xfId="1" applyNumberFormat="1" applyFont="1" applyFill="1" applyBorder="1" applyAlignment="1">
      <alignment horizontal="right" vertical="center"/>
    </xf>
    <xf numFmtId="164" fontId="33" fillId="0" borderId="66" xfId="1" applyNumberFormat="1" applyFont="1" applyFill="1" applyBorder="1" applyAlignment="1">
      <alignment horizontal="right"/>
    </xf>
    <xf numFmtId="164" fontId="22" fillId="0" borderId="66" xfId="1" applyNumberFormat="1" applyFont="1" applyFill="1" applyBorder="1" applyAlignment="1">
      <alignment horizontal="right"/>
    </xf>
    <xf numFmtId="164" fontId="33" fillId="10" borderId="26" xfId="1" applyNumberFormat="1" applyFont="1" applyFill="1" applyBorder="1" applyAlignment="1">
      <alignment horizontal="right"/>
    </xf>
    <xf numFmtId="164" fontId="46" fillId="2" borderId="76" xfId="1" applyNumberFormat="1" applyFont="1" applyFill="1" applyBorder="1" applyAlignment="1">
      <alignment horizontal="right" vertical="center"/>
    </xf>
    <xf numFmtId="164" fontId="33" fillId="7" borderId="69" xfId="1" applyNumberFormat="1" applyFont="1" applyFill="1" applyBorder="1" applyAlignment="1">
      <alignment horizontal="right"/>
    </xf>
    <xf numFmtId="164" fontId="22" fillId="0" borderId="61" xfId="1" applyNumberFormat="1" applyFont="1" applyFill="1" applyBorder="1" applyAlignment="1">
      <alignment horizontal="right"/>
    </xf>
    <xf numFmtId="164" fontId="33" fillId="0" borderId="61" xfId="1" applyNumberFormat="1" applyFont="1" applyFill="1" applyBorder="1" applyAlignment="1">
      <alignment horizontal="right"/>
    </xf>
    <xf numFmtId="164" fontId="46" fillId="11" borderId="78" xfId="1" applyNumberFormat="1" applyFont="1" applyFill="1" applyBorder="1" applyAlignment="1">
      <alignment horizontal="right" vertical="center"/>
    </xf>
    <xf numFmtId="0" fontId="33" fillId="2" borderId="5" xfId="0" applyFont="1" applyFill="1" applyBorder="1"/>
    <xf numFmtId="0" fontId="22" fillId="2" borderId="58" xfId="0" applyFont="1" applyFill="1" applyBorder="1"/>
    <xf numFmtId="166" fontId="33" fillId="12" borderId="72" xfId="1" applyNumberFormat="1" applyFont="1" applyFill="1" applyBorder="1" applyAlignment="1"/>
    <xf numFmtId="0" fontId="33" fillId="2" borderId="4" xfId="0" applyFont="1" applyFill="1" applyBorder="1"/>
    <xf numFmtId="166" fontId="33" fillId="2" borderId="30" xfId="1" applyNumberFormat="1" applyFont="1" applyFill="1" applyBorder="1" applyAlignment="1"/>
    <xf numFmtId="0" fontId="22" fillId="4" borderId="67" xfId="0" applyFont="1" applyFill="1" applyBorder="1"/>
    <xf numFmtId="166" fontId="33" fillId="4" borderId="33" xfId="1" applyNumberFormat="1" applyFont="1" applyFill="1" applyBorder="1" applyAlignment="1"/>
    <xf numFmtId="166" fontId="33" fillId="2" borderId="72" xfId="1" applyNumberFormat="1" applyFont="1" applyFill="1" applyBorder="1" applyAlignment="1"/>
    <xf numFmtId="0" fontId="22" fillId="0" borderId="3" xfId="0" applyFont="1" applyBorder="1" applyAlignment="1"/>
    <xf numFmtId="0" fontId="33" fillId="2" borderId="9" xfId="0" applyFont="1" applyFill="1" applyBorder="1"/>
    <xf numFmtId="0" fontId="22" fillId="0" borderId="14" xfId="0" applyFont="1" applyBorder="1" applyAlignment="1"/>
    <xf numFmtId="49" fontId="33" fillId="2" borderId="5" xfId="0" applyNumberFormat="1" applyFont="1" applyFill="1" applyBorder="1" applyAlignment="1">
      <alignment horizontal="center"/>
    </xf>
    <xf numFmtId="0" fontId="22" fillId="0" borderId="14" xfId="0" applyFont="1" applyFill="1" applyBorder="1" applyAlignment="1"/>
    <xf numFmtId="165" fontId="33" fillId="10" borderId="5" xfId="1" applyNumberFormat="1" applyFont="1" applyFill="1" applyBorder="1" applyAlignment="1">
      <alignment horizontal="right" vertical="center"/>
    </xf>
    <xf numFmtId="165" fontId="33" fillId="4" borderId="4" xfId="1" applyNumberFormat="1" applyFont="1" applyFill="1" applyBorder="1" applyAlignment="1"/>
    <xf numFmtId="165" fontId="33" fillId="8" borderId="4" xfId="1" applyNumberFormat="1" applyFont="1" applyFill="1" applyBorder="1" applyAlignment="1"/>
    <xf numFmtId="165" fontId="22" fillId="3" borderId="4" xfId="1" applyNumberFormat="1" applyFont="1" applyFill="1" applyBorder="1" applyAlignment="1">
      <alignment horizontal="right"/>
    </xf>
    <xf numFmtId="165" fontId="22" fillId="15" borderId="4" xfId="1" applyNumberFormat="1" applyFont="1" applyFill="1" applyBorder="1" applyAlignment="1">
      <alignment horizontal="right"/>
    </xf>
    <xf numFmtId="165" fontId="22" fillId="0" borderId="4" xfId="1" applyNumberFormat="1" applyFont="1" applyFill="1" applyBorder="1" applyAlignment="1">
      <alignment horizontal="right"/>
    </xf>
    <xf numFmtId="165" fontId="22" fillId="15" borderId="4" xfId="1" applyNumberFormat="1" applyFont="1" applyFill="1" applyBorder="1"/>
    <xf numFmtId="165" fontId="33" fillId="10" borderId="61" xfId="1" applyNumberFormat="1" applyFont="1" applyFill="1" applyBorder="1" applyAlignment="1">
      <alignment horizontal="right" vertical="center"/>
    </xf>
    <xf numFmtId="165" fontId="33" fillId="4" borderId="26" xfId="1" applyNumberFormat="1" applyFont="1" applyFill="1" applyBorder="1" applyAlignment="1"/>
    <xf numFmtId="165" fontId="33" fillId="8" borderId="26" xfId="1" applyNumberFormat="1" applyFont="1" applyFill="1" applyBorder="1" applyAlignment="1"/>
    <xf numFmtId="165" fontId="33" fillId="3" borderId="26" xfId="1" applyNumberFormat="1" applyFont="1" applyFill="1" applyBorder="1" applyAlignment="1">
      <alignment horizontal="right"/>
    </xf>
    <xf numFmtId="165" fontId="22" fillId="15" borderId="26" xfId="1" applyNumberFormat="1" applyFont="1" applyFill="1" applyBorder="1"/>
    <xf numFmtId="165" fontId="22" fillId="0" borderId="26" xfId="1" applyNumberFormat="1" applyFont="1" applyFill="1" applyBorder="1" applyAlignment="1">
      <alignment horizontal="right"/>
    </xf>
    <xf numFmtId="165" fontId="2" fillId="0" borderId="0" xfId="0" applyNumberFormat="1" applyFont="1"/>
    <xf numFmtId="0" fontId="33" fillId="12" borderId="14" xfId="0" applyFont="1" applyFill="1" applyBorder="1"/>
    <xf numFmtId="0" fontId="33" fillId="12" borderId="5" xfId="0" applyFont="1" applyFill="1" applyBorder="1"/>
    <xf numFmtId="164" fontId="33" fillId="12" borderId="61" xfId="1" applyNumberFormat="1" applyFont="1" applyFill="1" applyBorder="1" applyAlignment="1">
      <alignment horizontal="right"/>
    </xf>
    <xf numFmtId="0" fontId="46" fillId="12" borderId="39" xfId="0" applyFont="1" applyFill="1" applyBorder="1"/>
    <xf numFmtId="0" fontId="33" fillId="12" borderId="73" xfId="0" applyFont="1" applyFill="1" applyBorder="1"/>
    <xf numFmtId="0" fontId="33" fillId="12" borderId="20" xfId="0" applyFont="1" applyFill="1" applyBorder="1"/>
    <xf numFmtId="0" fontId="46" fillId="12" borderId="24" xfId="0" applyFont="1" applyFill="1" applyBorder="1"/>
    <xf numFmtId="0" fontId="33" fillId="12" borderId="74" xfId="0" applyFont="1" applyFill="1" applyBorder="1"/>
    <xf numFmtId="0" fontId="33" fillId="12" borderId="89" xfId="0" applyFont="1" applyFill="1" applyBorder="1"/>
    <xf numFmtId="0" fontId="33" fillId="12" borderId="7" xfId="0" applyFont="1" applyFill="1" applyBorder="1"/>
    <xf numFmtId="0" fontId="33" fillId="12" borderId="58" xfId="0" applyFont="1" applyFill="1" applyBorder="1"/>
    <xf numFmtId="0" fontId="46" fillId="12" borderId="67" xfId="0" applyFont="1" applyFill="1" applyBorder="1" applyAlignment="1">
      <alignment horizontal="right"/>
    </xf>
    <xf numFmtId="0" fontId="46" fillId="12" borderId="79" xfId="0" applyFont="1" applyFill="1" applyBorder="1"/>
    <xf numFmtId="0" fontId="33" fillId="12" borderId="67" xfId="0" applyFont="1" applyFill="1" applyBorder="1" applyAlignment="1">
      <alignment horizontal="right"/>
    </xf>
    <xf numFmtId="0" fontId="33" fillId="12" borderId="58" xfId="0" applyFont="1" applyFill="1" applyBorder="1" applyAlignment="1">
      <alignment horizontal="right"/>
    </xf>
    <xf numFmtId="164" fontId="33" fillId="12" borderId="85" xfId="1" applyNumberFormat="1" applyFont="1" applyFill="1" applyBorder="1" applyAlignment="1">
      <alignment horizontal="right"/>
    </xf>
    <xf numFmtId="164" fontId="33" fillId="12" borderId="84" xfId="1" applyNumberFormat="1" applyFont="1" applyFill="1" applyBorder="1" applyAlignment="1">
      <alignment horizontal="right"/>
    </xf>
    <xf numFmtId="164" fontId="33" fillId="12" borderId="102" xfId="1" applyNumberFormat="1" applyFont="1" applyFill="1" applyBorder="1" applyAlignment="1">
      <alignment horizontal="right"/>
    </xf>
    <xf numFmtId="166" fontId="33" fillId="12" borderId="84" xfId="1" applyNumberFormat="1" applyFont="1" applyFill="1" applyBorder="1" applyAlignment="1">
      <alignment horizontal="right"/>
    </xf>
    <xf numFmtId="0" fontId="2" fillId="0" borderId="73" xfId="0" applyFont="1" applyBorder="1"/>
    <xf numFmtId="0" fontId="46" fillId="12" borderId="2" xfId="0" applyFont="1" applyFill="1" applyBorder="1"/>
    <xf numFmtId="0" fontId="33" fillId="20" borderId="67" xfId="0" applyFont="1" applyFill="1" applyBorder="1" applyAlignment="1">
      <alignment horizontal="right"/>
    </xf>
    <xf numFmtId="164" fontId="33" fillId="12" borderId="73" xfId="1" applyNumberFormat="1" applyFont="1" applyFill="1" applyBorder="1" applyAlignment="1">
      <alignment horizontal="right"/>
    </xf>
    <xf numFmtId="164" fontId="33" fillId="20" borderId="102" xfId="1" applyNumberFormat="1" applyFont="1" applyFill="1" applyBorder="1" applyAlignment="1">
      <alignment horizontal="right"/>
    </xf>
    <xf numFmtId="4" fontId="0" fillId="0" borderId="0" xfId="0" applyNumberFormat="1"/>
    <xf numFmtId="4" fontId="2" fillId="0" borderId="0" xfId="0" applyNumberFormat="1" applyFont="1" applyBorder="1"/>
    <xf numFmtId="164" fontId="22" fillId="20" borderId="26" xfId="1" applyNumberFormat="1" applyFont="1" applyFill="1" applyBorder="1" applyAlignment="1">
      <alignment horizontal="right"/>
    </xf>
    <xf numFmtId="166" fontId="2" fillId="0" borderId="0" xfId="0" applyNumberFormat="1" applyFont="1"/>
    <xf numFmtId="166" fontId="24" fillId="4" borderId="5" xfId="1" applyNumberFormat="1" applyFont="1" applyFill="1" applyBorder="1" applyAlignment="1"/>
    <xf numFmtId="166" fontId="24" fillId="4" borderId="58" xfId="1" applyNumberFormat="1" applyFont="1" applyFill="1" applyBorder="1" applyAlignment="1"/>
    <xf numFmtId="4" fontId="0" fillId="0" borderId="0" xfId="0" applyNumberFormat="1" applyAlignment="1">
      <alignment horizontal="right"/>
    </xf>
    <xf numFmtId="4" fontId="15" fillId="0" borderId="72" xfId="1" applyNumberFormat="1" applyFont="1" applyFill="1" applyBorder="1" applyAlignment="1">
      <alignment horizontal="right"/>
    </xf>
    <xf numFmtId="4" fontId="7" fillId="15" borderId="72" xfId="1" applyNumberFormat="1" applyFont="1" applyFill="1" applyBorder="1" applyAlignment="1">
      <alignment horizontal="right"/>
    </xf>
    <xf numFmtId="4" fontId="17" fillId="2" borderId="72" xfId="1" applyNumberFormat="1" applyFont="1" applyFill="1" applyBorder="1" applyAlignment="1">
      <alignment horizontal="right"/>
    </xf>
    <xf numFmtId="4" fontId="15" fillId="3" borderId="72" xfId="1" applyNumberFormat="1" applyFont="1" applyFill="1" applyBorder="1" applyAlignment="1">
      <alignment horizontal="right"/>
    </xf>
    <xf numFmtId="4" fontId="17" fillId="0" borderId="72" xfId="1" applyNumberFormat="1" applyFont="1" applyFill="1" applyBorder="1" applyAlignment="1">
      <alignment horizontal="right"/>
    </xf>
    <xf numFmtId="4" fontId="17" fillId="0" borderId="72" xfId="1" applyNumberFormat="1" applyFont="1" applyBorder="1" applyAlignment="1">
      <alignment horizontal="right"/>
    </xf>
    <xf numFmtId="4" fontId="17" fillId="0" borderId="30" xfId="1" applyNumberFormat="1" applyFont="1" applyBorder="1" applyAlignment="1">
      <alignment horizontal="right"/>
    </xf>
    <xf numFmtId="4" fontId="17" fillId="2" borderId="30" xfId="1" applyNumberFormat="1" applyFont="1" applyFill="1" applyBorder="1" applyAlignment="1">
      <alignment horizontal="right"/>
    </xf>
    <xf numFmtId="4" fontId="36" fillId="12" borderId="72" xfId="1" applyNumberFormat="1" applyFont="1" applyFill="1" applyBorder="1" applyAlignment="1">
      <alignment horizontal="right"/>
    </xf>
    <xf numFmtId="4" fontId="18" fillId="2" borderId="30" xfId="1" applyNumberFormat="1" applyFont="1" applyFill="1" applyBorder="1" applyAlignment="1">
      <alignment horizontal="right"/>
    </xf>
    <xf numFmtId="4" fontId="15" fillId="2" borderId="72" xfId="1" applyNumberFormat="1" applyFont="1" applyFill="1" applyBorder="1" applyAlignment="1">
      <alignment horizontal="right"/>
    </xf>
    <xf numFmtId="4" fontId="18" fillId="2" borderId="72" xfId="1" applyNumberFormat="1" applyFont="1" applyFill="1" applyBorder="1" applyAlignment="1">
      <alignment horizontal="right"/>
    </xf>
    <xf numFmtId="4" fontId="18" fillId="12" borderId="72" xfId="1" applyNumberFormat="1" applyFont="1" applyFill="1" applyBorder="1" applyAlignment="1">
      <alignment horizontal="right"/>
    </xf>
    <xf numFmtId="4" fontId="15" fillId="2" borderId="30" xfId="1" applyNumberFormat="1" applyFont="1" applyFill="1" applyBorder="1" applyAlignment="1">
      <alignment horizontal="right"/>
    </xf>
    <xf numFmtId="167" fontId="15" fillId="3" borderId="72" xfId="1" applyNumberFormat="1" applyFont="1" applyFill="1" applyBorder="1" applyAlignment="1">
      <alignment horizontal="right"/>
    </xf>
    <xf numFmtId="49" fontId="18" fillId="0" borderId="5" xfId="0" applyNumberFormat="1" applyFont="1" applyBorder="1" applyAlignment="1">
      <alignment horizontal="center"/>
    </xf>
    <xf numFmtId="167" fontId="15" fillId="4" borderId="63" xfId="1" applyNumberFormat="1" applyFont="1" applyFill="1" applyBorder="1" applyAlignment="1"/>
    <xf numFmtId="167" fontId="15" fillId="5" borderId="72" xfId="1" applyNumberFormat="1" applyFont="1" applyFill="1" applyBorder="1" applyAlignment="1">
      <alignment horizontal="right"/>
    </xf>
    <xf numFmtId="49" fontId="51" fillId="0" borderId="0" xfId="0" applyNumberFormat="1" applyFont="1" applyBorder="1" applyAlignment="1">
      <alignment horizontal="center" vertical="center"/>
    </xf>
    <xf numFmtId="0" fontId="41" fillId="0" borderId="0" xfId="0" applyFont="1"/>
    <xf numFmtId="0" fontId="41" fillId="6" borderId="2" xfId="0" applyFont="1" applyFill="1" applyBorder="1"/>
    <xf numFmtId="49" fontId="41" fillId="6" borderId="1" xfId="0" applyNumberFormat="1" applyFont="1" applyFill="1" applyBorder="1" applyAlignment="1">
      <alignment horizontal="center"/>
    </xf>
    <xf numFmtId="0" fontId="41" fillId="6" borderId="0" xfId="0" applyFont="1" applyFill="1" applyBorder="1"/>
    <xf numFmtId="0" fontId="41" fillId="6" borderId="49" xfId="0" applyFont="1" applyFill="1" applyBorder="1"/>
    <xf numFmtId="49" fontId="41" fillId="6" borderId="40" xfId="0" applyNumberFormat="1" applyFont="1" applyFill="1" applyBorder="1" applyAlignment="1">
      <alignment horizontal="center"/>
    </xf>
    <xf numFmtId="49" fontId="41" fillId="6" borderId="51" xfId="0" applyNumberFormat="1" applyFont="1" applyFill="1" applyBorder="1" applyAlignment="1">
      <alignment horizontal="center"/>
    </xf>
    <xf numFmtId="0" fontId="41" fillId="6" borderId="41" xfId="0" applyFont="1" applyFill="1" applyBorder="1"/>
    <xf numFmtId="0" fontId="41" fillId="0" borderId="3" xfId="0" applyFont="1" applyBorder="1" applyAlignment="1"/>
    <xf numFmtId="49" fontId="51" fillId="5" borderId="8" xfId="0" applyNumberFormat="1" applyFont="1" applyFill="1" applyBorder="1" applyAlignment="1">
      <alignment horizontal="center"/>
    </xf>
    <xf numFmtId="49" fontId="51" fillId="5" borderId="5" xfId="0" applyNumberFormat="1" applyFont="1" applyFill="1" applyBorder="1" applyAlignment="1">
      <alignment horizontal="center"/>
    </xf>
    <xf numFmtId="49" fontId="41" fillId="5" borderId="8" xfId="0" applyNumberFormat="1" applyFont="1" applyFill="1" applyBorder="1" applyAlignment="1">
      <alignment horizontal="center"/>
    </xf>
    <xf numFmtId="0" fontId="68" fillId="5" borderId="9" xfId="0" applyFont="1" applyFill="1" applyBorder="1"/>
    <xf numFmtId="0" fontId="41" fillId="5" borderId="9" xfId="0" applyFont="1" applyFill="1" applyBorder="1"/>
    <xf numFmtId="166" fontId="68" fillId="5" borderId="72" xfId="1" applyNumberFormat="1" applyFont="1" applyFill="1" applyBorder="1" applyAlignment="1"/>
    <xf numFmtId="0" fontId="41" fillId="0" borderId="14" xfId="0" applyFont="1" applyBorder="1" applyAlignment="1"/>
    <xf numFmtId="49" fontId="51" fillId="2" borderId="5" xfId="0" applyNumberFormat="1" applyFont="1" applyFill="1" applyBorder="1" applyAlignment="1">
      <alignment horizontal="center"/>
    </xf>
    <xf numFmtId="49" fontId="68" fillId="2" borderId="5" xfId="0" applyNumberFormat="1" applyFont="1" applyFill="1" applyBorder="1" applyAlignment="1">
      <alignment horizontal="center"/>
    </xf>
    <xf numFmtId="49" fontId="41" fillId="2" borderId="8" xfId="0" applyNumberFormat="1" applyFont="1" applyFill="1" applyBorder="1" applyAlignment="1">
      <alignment horizontal="center"/>
    </xf>
    <xf numFmtId="0" fontId="68" fillId="3" borderId="9" xfId="0" applyFont="1" applyFill="1" applyBorder="1"/>
    <xf numFmtId="0" fontId="41" fillId="3" borderId="9" xfId="0" applyFont="1" applyFill="1" applyBorder="1"/>
    <xf numFmtId="166" fontId="68" fillId="3" borderId="72" xfId="1" applyNumberFormat="1" applyFont="1" applyFill="1" applyBorder="1" applyAlignment="1"/>
    <xf numFmtId="0" fontId="41" fillId="2" borderId="9" xfId="0" applyFont="1" applyFill="1" applyBorder="1"/>
    <xf numFmtId="166" fontId="41" fillId="2" borderId="72" xfId="1" applyNumberFormat="1" applyFont="1" applyFill="1" applyBorder="1" applyAlignment="1"/>
    <xf numFmtId="0" fontId="41" fillId="0" borderId="7" xfId="0" applyFont="1" applyBorder="1"/>
    <xf numFmtId="0" fontId="41" fillId="0" borderId="16" xfId="0" applyFont="1" applyBorder="1"/>
    <xf numFmtId="0" fontId="41" fillId="4" borderId="22" xfId="0" applyFont="1" applyFill="1" applyBorder="1" applyAlignment="1"/>
    <xf numFmtId="49" fontId="41" fillId="4" borderId="13" xfId="0" applyNumberFormat="1" applyFont="1" applyFill="1" applyBorder="1" applyAlignment="1">
      <alignment horizontal="center"/>
    </xf>
    <xf numFmtId="49" fontId="41" fillId="4" borderId="31" xfId="0" applyNumberFormat="1" applyFont="1" applyFill="1" applyBorder="1" applyAlignment="1">
      <alignment horizontal="center"/>
    </xf>
    <xf numFmtId="0" fontId="68" fillId="4" borderId="23" xfId="0" applyFont="1" applyFill="1" applyBorder="1"/>
    <xf numFmtId="166" fontId="68" fillId="4" borderId="63" xfId="1" applyNumberFormat="1" applyFont="1" applyFill="1" applyBorder="1" applyAlignment="1"/>
    <xf numFmtId="0" fontId="41" fillId="0" borderId="2" xfId="0" applyFont="1" applyFill="1" applyBorder="1" applyAlignment="1"/>
    <xf numFmtId="4" fontId="41" fillId="0" borderId="0" xfId="0" applyNumberFormat="1" applyFont="1"/>
    <xf numFmtId="4" fontId="68" fillId="5" borderId="61" xfId="1" applyNumberFormat="1" applyFont="1" applyFill="1" applyBorder="1" applyAlignment="1"/>
    <xf numFmtId="4" fontId="41" fillId="3" borderId="61" xfId="1" applyNumberFormat="1" applyFont="1" applyFill="1" applyBorder="1" applyAlignment="1">
      <alignment horizontal="right"/>
    </xf>
    <xf numFmtId="4" fontId="41" fillId="2" borderId="61" xfId="1" applyNumberFormat="1" applyFont="1" applyFill="1" applyBorder="1" applyAlignment="1">
      <alignment horizontal="right"/>
    </xf>
    <xf numFmtId="4" fontId="41" fillId="4" borderId="70" xfId="1" applyNumberFormat="1" applyFont="1" applyFill="1" applyBorder="1" applyAlignment="1">
      <alignment horizontal="right"/>
    </xf>
    <xf numFmtId="4" fontId="2" fillId="0" borderId="0" xfId="0" applyNumberFormat="1" applyFont="1"/>
    <xf numFmtId="167" fontId="33" fillId="2" borderId="61" xfId="1" applyNumberFormat="1" applyFont="1" applyFill="1" applyBorder="1" applyAlignment="1"/>
    <xf numFmtId="167" fontId="33" fillId="4" borderId="70" xfId="1" applyNumberFormat="1" applyFont="1" applyFill="1" applyBorder="1" applyAlignment="1"/>
    <xf numFmtId="166" fontId="8" fillId="2" borderId="84" xfId="1" applyNumberFormat="1" applyFont="1" applyFill="1" applyBorder="1" applyAlignment="1">
      <alignment horizontal="right"/>
    </xf>
    <xf numFmtId="166" fontId="2" fillId="0" borderId="55" xfId="1" applyNumberFormat="1" applyFont="1" applyBorder="1" applyAlignment="1">
      <alignment horizontal="right"/>
    </xf>
    <xf numFmtId="166" fontId="2" fillId="0" borderId="96" xfId="1" applyNumberFormat="1" applyFont="1" applyBorder="1" applyAlignment="1">
      <alignment horizontal="right"/>
    </xf>
    <xf numFmtId="166" fontId="8" fillId="4" borderId="102" xfId="1" applyNumberFormat="1" applyFont="1" applyFill="1" applyBorder="1"/>
    <xf numFmtId="167" fontId="8" fillId="2" borderId="4" xfId="1" applyNumberFormat="1" applyFont="1" applyFill="1" applyBorder="1" applyAlignment="1">
      <alignment horizontal="right"/>
    </xf>
    <xf numFmtId="167" fontId="8" fillId="3" borderId="4" xfId="1" applyNumberFormat="1" applyFont="1" applyFill="1" applyBorder="1" applyAlignment="1">
      <alignment horizontal="right"/>
    </xf>
    <xf numFmtId="167" fontId="2" fillId="0" borderId="4" xfId="1" applyNumberFormat="1" applyFont="1" applyBorder="1" applyAlignment="1">
      <alignment horizontal="right"/>
    </xf>
    <xf numFmtId="167" fontId="8" fillId="4" borderId="4" xfId="1" applyNumberFormat="1" applyFon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41" fillId="6" borderId="55" xfId="0" applyFont="1" applyFill="1" applyBorder="1" applyAlignment="1">
      <alignment horizontal="center"/>
    </xf>
    <xf numFmtId="49" fontId="68" fillId="6" borderId="16" xfId="0" applyNumberFormat="1" applyFont="1" applyFill="1" applyBorder="1" applyAlignment="1">
      <alignment horizontal="center"/>
    </xf>
    <xf numFmtId="49" fontId="41" fillId="6" borderId="16" xfId="0" applyNumberFormat="1" applyFont="1" applyFill="1" applyBorder="1" applyAlignment="1">
      <alignment horizontal="center"/>
    </xf>
    <xf numFmtId="0" fontId="41" fillId="6" borderId="28" xfId="0" applyFont="1" applyFill="1" applyBorder="1" applyAlignment="1"/>
    <xf numFmtId="0" fontId="41" fillId="6" borderId="39" xfId="0" applyFont="1" applyFill="1" applyBorder="1" applyAlignment="1">
      <alignment horizontal="center"/>
    </xf>
    <xf numFmtId="49" fontId="41" fillId="6" borderId="6" xfId="0" applyNumberFormat="1" applyFont="1" applyFill="1" applyBorder="1" applyAlignment="1">
      <alignment horizontal="center"/>
    </xf>
    <xf numFmtId="49" fontId="41" fillId="6" borderId="7" xfId="0" applyNumberFormat="1" applyFont="1" applyFill="1" applyBorder="1" applyAlignment="1">
      <alignment horizontal="center"/>
    </xf>
    <xf numFmtId="0" fontId="41" fillId="6" borderId="27" xfId="0" applyFont="1" applyFill="1" applyBorder="1"/>
    <xf numFmtId="0" fontId="41" fillId="6" borderId="58" xfId="0" applyFont="1" applyFill="1" applyBorder="1" applyAlignment="1">
      <alignment horizontal="center"/>
    </xf>
    <xf numFmtId="0" fontId="41" fillId="6" borderId="9" xfId="0" applyFont="1" applyFill="1" applyBorder="1" applyAlignment="1">
      <alignment horizontal="center"/>
    </xf>
    <xf numFmtId="0" fontId="41" fillId="6" borderId="47" xfId="0" applyFont="1" applyFill="1" applyBorder="1" applyAlignment="1">
      <alignment horizontal="center"/>
    </xf>
    <xf numFmtId="0" fontId="41" fillId="6" borderId="2" xfId="0" applyFont="1" applyFill="1" applyBorder="1" applyAlignment="1">
      <alignment horizontal="center"/>
    </xf>
    <xf numFmtId="49" fontId="41" fillId="6" borderId="17" xfId="0" applyNumberFormat="1" applyFont="1" applyFill="1" applyBorder="1" applyAlignment="1">
      <alignment horizontal="center"/>
    </xf>
    <xf numFmtId="49" fontId="41" fillId="6" borderId="0" xfId="0" applyNumberFormat="1" applyFont="1" applyFill="1" applyBorder="1" applyAlignment="1">
      <alignment horizontal="center"/>
    </xf>
    <xf numFmtId="0" fontId="41" fillId="6" borderId="25" xfId="0" applyFont="1" applyFill="1" applyBorder="1"/>
    <xf numFmtId="0" fontId="41" fillId="6" borderId="49" xfId="0" applyFont="1" applyFill="1" applyBorder="1" applyAlignment="1">
      <alignment horizontal="center"/>
    </xf>
    <xf numFmtId="49" fontId="41" fillId="6" borderId="41" xfId="0" applyNumberFormat="1" applyFont="1" applyFill="1" applyBorder="1" applyAlignment="1">
      <alignment horizontal="center"/>
    </xf>
    <xf numFmtId="0" fontId="41" fillId="6" borderId="42" xfId="0" applyFont="1" applyFill="1" applyBorder="1"/>
    <xf numFmtId="0" fontId="41" fillId="17" borderId="92" xfId="0" applyFont="1" applyFill="1" applyBorder="1" applyAlignment="1">
      <alignment horizontal="center"/>
    </xf>
    <xf numFmtId="49" fontId="51" fillId="17" borderId="10" xfId="0" applyNumberFormat="1" applyFont="1" applyFill="1" applyBorder="1" applyAlignment="1">
      <alignment horizontal="center"/>
    </xf>
    <xf numFmtId="0" fontId="68" fillId="3" borderId="4" xfId="0" applyFont="1" applyFill="1" applyBorder="1"/>
    <xf numFmtId="0" fontId="68" fillId="3" borderId="26" xfId="0" applyFont="1" applyFill="1" applyBorder="1"/>
    <xf numFmtId="166" fontId="70" fillId="3" borderId="10" xfId="1" applyNumberFormat="1" applyFont="1" applyFill="1" applyBorder="1" applyAlignment="1">
      <alignment horizontal="right"/>
    </xf>
    <xf numFmtId="166" fontId="70" fillId="3" borderId="4" xfId="1" applyNumberFormat="1" applyFont="1" applyFill="1" applyBorder="1" applyAlignment="1">
      <alignment horizontal="right"/>
    </xf>
    <xf numFmtId="166" fontId="70" fillId="3" borderId="7" xfId="1" applyNumberFormat="1" applyFont="1" applyFill="1" applyBorder="1" applyAlignment="1">
      <alignment horizontal="right"/>
    </xf>
    <xf numFmtId="166" fontId="70" fillId="3" borderId="30" xfId="1" applyNumberFormat="1" applyFont="1" applyFill="1" applyBorder="1" applyAlignment="1">
      <alignment horizontal="right"/>
    </xf>
    <xf numFmtId="0" fontId="41" fillId="0" borderId="3" xfId="0" applyFont="1" applyBorder="1" applyAlignment="1">
      <alignment horizontal="center"/>
    </xf>
    <xf numFmtId="0" fontId="41" fillId="2" borderId="5" xfId="0" applyFont="1" applyFill="1" applyBorder="1"/>
    <xf numFmtId="0" fontId="71" fillId="12" borderId="27" xfId="0" applyFont="1" applyFill="1" applyBorder="1"/>
    <xf numFmtId="166" fontId="72" fillId="12" borderId="8" xfId="1" applyNumberFormat="1" applyFont="1" applyFill="1" applyBorder="1" applyAlignment="1">
      <alignment horizontal="right"/>
    </xf>
    <xf numFmtId="166" fontId="72" fillId="12" borderId="5" xfId="1" applyNumberFormat="1" applyFont="1" applyFill="1" applyBorder="1" applyAlignment="1">
      <alignment horizontal="right"/>
    </xf>
    <xf numFmtId="166" fontId="72" fillId="12" borderId="8" xfId="1" applyNumberFormat="1" applyFont="1" applyFill="1" applyBorder="1"/>
    <xf numFmtId="166" fontId="72" fillId="12" borderId="7" xfId="1" applyNumberFormat="1" applyFont="1" applyFill="1" applyBorder="1" applyAlignment="1">
      <alignment horizontal="right"/>
    </xf>
    <xf numFmtId="166" fontId="72" fillId="12" borderId="30" xfId="1" applyNumberFormat="1" applyFont="1" applyFill="1" applyBorder="1" applyAlignment="1">
      <alignment horizontal="right"/>
    </xf>
    <xf numFmtId="49" fontId="73" fillId="12" borderId="8" xfId="0" applyNumberFormat="1" applyFont="1" applyFill="1" applyBorder="1" applyAlignment="1">
      <alignment horizontal="center"/>
    </xf>
    <xf numFmtId="49" fontId="71" fillId="12" borderId="5" xfId="0" applyNumberFormat="1" applyFont="1" applyFill="1" applyBorder="1" applyAlignment="1">
      <alignment horizontal="center"/>
    </xf>
    <xf numFmtId="166" fontId="72" fillId="12" borderId="5" xfId="1" applyNumberFormat="1" applyFont="1" applyFill="1" applyBorder="1"/>
    <xf numFmtId="0" fontId="74" fillId="0" borderId="0" xfId="0" applyFont="1"/>
    <xf numFmtId="49" fontId="41" fillId="0" borderId="9" xfId="0" applyNumberFormat="1" applyFont="1" applyFill="1" applyBorder="1" applyAlignment="1">
      <alignment horizontal="center"/>
    </xf>
    <xf numFmtId="49" fontId="41" fillId="0" borderId="4" xfId="0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166" fontId="70" fillId="0" borderId="0" xfId="1" applyNumberFormat="1" applyFont="1" applyFill="1" applyBorder="1" applyAlignment="1">
      <alignment horizontal="center"/>
    </xf>
    <xf numFmtId="166" fontId="70" fillId="0" borderId="0" xfId="1" applyNumberFormat="1" applyFont="1" applyBorder="1" applyAlignment="1">
      <alignment horizontal="center"/>
    </xf>
    <xf numFmtId="49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/>
    <xf numFmtId="166" fontId="70" fillId="0" borderId="0" xfId="1" applyNumberFormat="1" applyFont="1" applyFill="1" applyBorder="1" applyAlignment="1">
      <alignment horizontal="right"/>
    </xf>
    <xf numFmtId="166" fontId="70" fillId="0" borderId="0" xfId="1" applyNumberFormat="1" applyFont="1" applyFill="1" applyBorder="1"/>
    <xf numFmtId="0" fontId="68" fillId="5" borderId="46" xfId="0" applyFont="1" applyFill="1" applyBorder="1" applyAlignment="1">
      <alignment horizontal="center"/>
    </xf>
    <xf numFmtId="0" fontId="41" fillId="12" borderId="4" xfId="0" applyFont="1" applyFill="1" applyBorder="1" applyAlignment="1">
      <alignment horizontal="center"/>
    </xf>
    <xf numFmtId="49" fontId="41" fillId="12" borderId="4" xfId="0" applyNumberFormat="1" applyFont="1" applyFill="1" applyBorder="1" applyAlignment="1">
      <alignment horizontal="center"/>
    </xf>
    <xf numFmtId="0" fontId="41" fillId="12" borderId="26" xfId="0" applyFont="1" applyFill="1" applyBorder="1"/>
    <xf numFmtId="166" fontId="70" fillId="12" borderId="10" xfId="1" applyNumberFormat="1" applyFont="1" applyFill="1" applyBorder="1" applyAlignment="1">
      <alignment horizontal="right"/>
    </xf>
    <xf numFmtId="166" fontId="70" fillId="12" borderId="4" xfId="1" applyNumberFormat="1" applyFont="1" applyFill="1" applyBorder="1" applyAlignment="1">
      <alignment horizontal="right"/>
    </xf>
    <xf numFmtId="166" fontId="70" fillId="12" borderId="4" xfId="1" applyNumberFormat="1" applyFont="1" applyFill="1" applyBorder="1"/>
    <xf numFmtId="166" fontId="70" fillId="12" borderId="7" xfId="1" applyNumberFormat="1" applyFont="1" applyFill="1" applyBorder="1" applyAlignment="1">
      <alignment horizontal="right"/>
    </xf>
    <xf numFmtId="0" fontId="41" fillId="0" borderId="26" xfId="0" applyFont="1" applyFill="1" applyBorder="1"/>
    <xf numFmtId="166" fontId="70" fillId="0" borderId="10" xfId="1" applyNumberFormat="1" applyFont="1" applyFill="1" applyBorder="1" applyAlignment="1">
      <alignment horizontal="right"/>
    </xf>
    <xf numFmtId="166" fontId="70" fillId="0" borderId="4" xfId="1" applyNumberFormat="1" applyFont="1" applyFill="1" applyBorder="1" applyAlignment="1">
      <alignment horizontal="right"/>
    </xf>
    <xf numFmtId="166" fontId="70" fillId="0" borderId="4" xfId="1" applyNumberFormat="1" applyFont="1" applyFill="1" applyBorder="1"/>
    <xf numFmtId="166" fontId="70" fillId="0" borderId="7" xfId="1" applyNumberFormat="1" applyFont="1" applyFill="1" applyBorder="1" applyAlignment="1">
      <alignment horizontal="right"/>
    </xf>
    <xf numFmtId="0" fontId="41" fillId="12" borderId="4" xfId="0" applyFont="1" applyFill="1" applyBorder="1" applyAlignment="1"/>
    <xf numFmtId="0" fontId="71" fillId="12" borderId="4" xfId="0" applyFont="1" applyFill="1" applyBorder="1" applyAlignment="1"/>
    <xf numFmtId="0" fontId="71" fillId="12" borderId="26" xfId="0" applyFont="1" applyFill="1" applyBorder="1"/>
    <xf numFmtId="166" fontId="72" fillId="12" borderId="10" xfId="1" applyNumberFormat="1" applyFont="1" applyFill="1" applyBorder="1" applyAlignment="1">
      <alignment horizontal="right"/>
    </xf>
    <xf numFmtId="166" fontId="72" fillId="12" borderId="4" xfId="1" applyNumberFormat="1" applyFont="1" applyFill="1" applyBorder="1" applyAlignment="1">
      <alignment horizontal="right"/>
    </xf>
    <xf numFmtId="166" fontId="72" fillId="12" borderId="4" xfId="1" applyNumberFormat="1" applyFont="1" applyFill="1" applyBorder="1"/>
    <xf numFmtId="0" fontId="41" fillId="0" borderId="24" xfId="0" applyFont="1" applyBorder="1" applyAlignment="1">
      <alignment horizontal="center"/>
    </xf>
    <xf numFmtId="0" fontId="41" fillId="0" borderId="71" xfId="0" applyFont="1" applyFill="1" applyBorder="1" applyAlignment="1">
      <alignment horizontal="center"/>
    </xf>
    <xf numFmtId="0" fontId="68" fillId="2" borderId="13" xfId="0" applyFont="1" applyFill="1" applyBorder="1"/>
    <xf numFmtId="0" fontId="41" fillId="2" borderId="68" xfId="0" applyFont="1" applyFill="1" applyBorder="1"/>
    <xf numFmtId="166" fontId="68" fillId="2" borderId="12" xfId="1" applyNumberFormat="1" applyFont="1" applyFill="1" applyBorder="1" applyAlignment="1">
      <alignment horizontal="right"/>
    </xf>
    <xf numFmtId="166" fontId="68" fillId="2" borderId="13" xfId="1" applyNumberFormat="1" applyFont="1" applyFill="1" applyBorder="1" applyAlignment="1">
      <alignment horizontal="right"/>
    </xf>
    <xf numFmtId="166" fontId="70" fillId="2" borderId="13" xfId="1" applyNumberFormat="1" applyFont="1" applyFill="1" applyBorder="1"/>
    <xf numFmtId="166" fontId="68" fillId="2" borderId="13" xfId="1" applyNumberFormat="1" applyFont="1" applyFill="1" applyBorder="1"/>
    <xf numFmtId="166" fontId="68" fillId="2" borderId="67" xfId="1" applyNumberFormat="1" applyFont="1" applyFill="1" applyBorder="1" applyAlignment="1">
      <alignment horizontal="right"/>
    </xf>
    <xf numFmtId="166" fontId="72" fillId="12" borderId="33" xfId="1" applyNumberFormat="1" applyFont="1" applyFill="1" applyBorder="1" applyAlignment="1">
      <alignment horizontal="right"/>
    </xf>
    <xf numFmtId="0" fontId="41" fillId="0" borderId="0" xfId="0" applyFont="1" applyFill="1" applyBorder="1" applyAlignment="1"/>
    <xf numFmtId="0" fontId="75" fillId="0" borderId="0" xfId="0" applyFont="1" applyFill="1"/>
    <xf numFmtId="0" fontId="41" fillId="0" borderId="0" xfId="0" applyFont="1" applyFill="1"/>
    <xf numFmtId="4" fontId="41" fillId="7" borderId="81" xfId="0" applyNumberFormat="1" applyFont="1" applyFill="1" applyBorder="1" applyAlignment="1">
      <alignment horizontal="center"/>
    </xf>
    <xf numFmtId="4" fontId="68" fillId="7" borderId="82" xfId="0" applyNumberFormat="1" applyFont="1" applyFill="1" applyBorder="1" applyAlignment="1">
      <alignment horizontal="center" vertical="center" wrapText="1"/>
    </xf>
    <xf numFmtId="4" fontId="68" fillId="7" borderId="94" xfId="0" applyNumberFormat="1" applyFont="1" applyFill="1" applyBorder="1" applyAlignment="1">
      <alignment horizontal="center" vertical="center" wrapText="1"/>
    </xf>
    <xf numFmtId="4" fontId="68" fillId="7" borderId="95" xfId="0" applyNumberFormat="1" applyFont="1" applyFill="1" applyBorder="1" applyAlignment="1">
      <alignment horizontal="center" vertical="center" wrapText="1"/>
    </xf>
    <xf numFmtId="4" fontId="70" fillId="3" borderId="28" xfId="1" applyNumberFormat="1" applyFont="1" applyFill="1" applyBorder="1" applyAlignment="1">
      <alignment horizontal="right"/>
    </xf>
    <xf numFmtId="4" fontId="72" fillId="12" borderId="28" xfId="1" applyNumberFormat="1" applyFont="1" applyFill="1" applyBorder="1" applyAlignment="1">
      <alignment horizontal="right"/>
    </xf>
    <xf numFmtId="4" fontId="72" fillId="12" borderId="28" xfId="1" applyNumberFormat="1" applyFont="1" applyFill="1" applyBorder="1"/>
    <xf numFmtId="4" fontId="70" fillId="2" borderId="28" xfId="1" applyNumberFormat="1" applyFont="1" applyFill="1" applyBorder="1"/>
    <xf numFmtId="4" fontId="70" fillId="12" borderId="28" xfId="1" applyNumberFormat="1" applyFont="1" applyFill="1" applyBorder="1"/>
    <xf numFmtId="4" fontId="70" fillId="2" borderId="32" xfId="1" applyNumberFormat="1" applyFont="1" applyFill="1" applyBorder="1" applyAlignment="1">
      <alignment horizontal="right"/>
    </xf>
    <xf numFmtId="4" fontId="41" fillId="0" borderId="0" xfId="0" applyNumberFormat="1" applyFont="1" applyFill="1" applyBorder="1" applyAlignment="1"/>
    <xf numFmtId="4" fontId="2" fillId="7" borderId="62" xfId="0" applyNumberFormat="1" applyFont="1" applyFill="1" applyBorder="1" applyAlignment="1">
      <alignment horizontal="center"/>
    </xf>
    <xf numFmtId="4" fontId="39" fillId="7" borderId="50" xfId="0" applyNumberFormat="1" applyFont="1" applyFill="1" applyBorder="1" applyAlignment="1">
      <alignment horizontal="center" vertical="center" wrapText="1"/>
    </xf>
    <xf numFmtId="4" fontId="24" fillId="4" borderId="30" xfId="1" applyNumberFormat="1" applyFont="1" applyFill="1" applyBorder="1" applyAlignment="1"/>
    <xf numFmtId="4" fontId="56" fillId="12" borderId="72" xfId="1" applyNumberFormat="1" applyFont="1" applyFill="1" applyBorder="1"/>
    <xf numFmtId="4" fontId="56" fillId="12" borderId="30" xfId="1" applyNumberFormat="1" applyFont="1" applyFill="1" applyBorder="1"/>
    <xf numFmtId="4" fontId="24" fillId="5" borderId="30" xfId="1" applyNumberFormat="1" applyFont="1" applyFill="1" applyBorder="1" applyAlignment="1"/>
    <xf numFmtId="4" fontId="23" fillId="2" borderId="30" xfId="1" applyNumberFormat="1" applyFont="1" applyFill="1" applyBorder="1"/>
    <xf numFmtId="4" fontId="23" fillId="0" borderId="30" xfId="1" applyNumberFormat="1" applyFont="1" applyBorder="1"/>
    <xf numFmtId="4" fontId="56" fillId="12" borderId="33" xfId="1" applyNumberFormat="1" applyFont="1" applyFill="1" applyBorder="1"/>
    <xf numFmtId="4" fontId="22" fillId="0" borderId="0" xfId="0" applyNumberFormat="1" applyFont="1" applyFill="1"/>
    <xf numFmtId="4" fontId="46" fillId="4" borderId="52" xfId="0" applyNumberFormat="1" applyFont="1" applyFill="1" applyBorder="1" applyAlignment="1"/>
    <xf numFmtId="4" fontId="31" fillId="3" borderId="11" xfId="1" applyNumberFormat="1" applyFont="1" applyFill="1" applyBorder="1" applyAlignment="1">
      <alignment horizontal="right"/>
    </xf>
    <xf numFmtId="4" fontId="22" fillId="2" borderId="47" xfId="1" applyNumberFormat="1" applyFont="1" applyFill="1" applyBorder="1"/>
    <xf numFmtId="4" fontId="22" fillId="0" borderId="28" xfId="1" applyNumberFormat="1" applyFont="1" applyBorder="1" applyAlignment="1">
      <alignment horizontal="right"/>
    </xf>
    <xf numFmtId="4" fontId="22" fillId="2" borderId="28" xfId="1" applyNumberFormat="1" applyFont="1" applyFill="1" applyBorder="1"/>
    <xf numFmtId="4" fontId="22" fillId="12" borderId="28" xfId="1" applyNumberFormat="1" applyFont="1" applyFill="1" applyBorder="1"/>
    <xf numFmtId="4" fontId="22" fillId="2" borderId="32" xfId="1" applyNumberFormat="1" applyFont="1" applyFill="1" applyBorder="1"/>
    <xf numFmtId="4" fontId="2" fillId="0" borderId="0" xfId="0" applyNumberFormat="1" applyFont="1" applyFill="1"/>
    <xf numFmtId="4" fontId="53" fillId="5" borderId="4" xfId="1" applyNumberFormat="1" applyFont="1" applyFill="1" applyBorder="1" applyAlignment="1"/>
    <xf numFmtId="4" fontId="65" fillId="3" borderId="4" xfId="1" applyNumberFormat="1" applyFont="1" applyFill="1" applyBorder="1"/>
    <xf numFmtId="4" fontId="65" fillId="0" borderId="4" xfId="1" applyNumberFormat="1" applyFont="1" applyFill="1" applyBorder="1" applyAlignment="1">
      <alignment horizontal="right"/>
    </xf>
    <xf numFmtId="4" fontId="53" fillId="0" borderId="4" xfId="1" applyNumberFormat="1" applyFont="1" applyFill="1" applyBorder="1" applyAlignment="1">
      <alignment horizontal="right"/>
    </xf>
    <xf numFmtId="4" fontId="65" fillId="3" borderId="4" xfId="1" applyNumberFormat="1" applyFont="1" applyFill="1" applyBorder="1" applyAlignment="1">
      <alignment horizontal="right"/>
    </xf>
    <xf numFmtId="4" fontId="53" fillId="13" borderId="4" xfId="1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4" fontId="76" fillId="3" borderId="4" xfId="1" applyNumberFormat="1" applyFont="1" applyFill="1" applyBorder="1" applyAlignment="1">
      <alignment horizontal="right"/>
    </xf>
    <xf numFmtId="0" fontId="22" fillId="6" borderId="6" xfId="0" applyFont="1" applyFill="1" applyBorder="1" applyAlignment="1">
      <alignment horizontal="center"/>
    </xf>
    <xf numFmtId="49" fontId="22" fillId="6" borderId="11" xfId="0" applyNumberFormat="1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4" fontId="2" fillId="0" borderId="0" xfId="0" applyNumberFormat="1" applyFont="1" applyFill="1" applyBorder="1"/>
    <xf numFmtId="166" fontId="46" fillId="4" borderId="57" xfId="1" applyNumberFormat="1" applyFont="1" applyFill="1" applyBorder="1" applyAlignment="1"/>
    <xf numFmtId="166" fontId="46" fillId="3" borderId="58" xfId="1" applyNumberFormat="1" applyFont="1" applyFill="1" applyBorder="1" applyAlignment="1">
      <alignment horizontal="right"/>
    </xf>
    <xf numFmtId="166" fontId="46" fillId="0" borderId="7" xfId="1" applyNumberFormat="1" applyFont="1" applyFill="1" applyBorder="1" applyAlignment="1">
      <alignment horizontal="right"/>
    </xf>
    <xf numFmtId="166" fontId="46" fillId="5" borderId="7" xfId="1" applyNumberFormat="1" applyFont="1" applyFill="1" applyBorder="1" applyAlignment="1"/>
    <xf numFmtId="166" fontId="46" fillId="3" borderId="7" xfId="1" applyNumberFormat="1" applyFont="1" applyFill="1" applyBorder="1" applyAlignment="1">
      <alignment horizontal="right"/>
    </xf>
    <xf numFmtId="166" fontId="46" fillId="2" borderId="7" xfId="1" applyNumberFormat="1" applyFont="1" applyFill="1" applyBorder="1" applyAlignment="1"/>
    <xf numFmtId="166" fontId="46" fillId="13" borderId="7" xfId="1" applyNumberFormat="1" applyFont="1" applyFill="1" applyBorder="1" applyAlignment="1"/>
    <xf numFmtId="166" fontId="66" fillId="12" borderId="7" xfId="1" applyNumberFormat="1" applyFont="1" applyFill="1" applyBorder="1" applyAlignment="1"/>
    <xf numFmtId="166" fontId="66" fillId="12" borderId="67" xfId="1" applyNumberFormat="1" applyFont="1" applyFill="1" applyBorder="1" applyAlignment="1"/>
    <xf numFmtId="4" fontId="46" fillId="4" borderId="4" xfId="1" applyNumberFormat="1" applyFont="1" applyFill="1" applyBorder="1" applyAlignment="1"/>
    <xf numFmtId="4" fontId="46" fillId="3" borderId="4" xfId="1" applyNumberFormat="1" applyFont="1" applyFill="1" applyBorder="1" applyAlignment="1">
      <alignment horizontal="right"/>
    </xf>
    <xf numFmtId="4" fontId="31" fillId="0" borderId="4" xfId="1" applyNumberFormat="1" applyFont="1" applyFill="1" applyBorder="1"/>
    <xf numFmtId="4" fontId="31" fillId="2" borderId="4" xfId="1" applyNumberFormat="1" applyFont="1" applyFill="1" applyBorder="1"/>
    <xf numFmtId="4" fontId="46" fillId="5" borderId="4" xfId="1" applyNumberFormat="1" applyFont="1" applyFill="1" applyBorder="1" applyAlignment="1"/>
    <xf numFmtId="4" fontId="31" fillId="2" borderId="4" xfId="1" applyNumberFormat="1" applyFont="1" applyFill="1" applyBorder="1" applyAlignment="1"/>
    <xf numFmtId="4" fontId="46" fillId="13" borderId="4" xfId="1" applyNumberFormat="1" applyFont="1" applyFill="1" applyBorder="1" applyAlignment="1"/>
    <xf numFmtId="0" fontId="46" fillId="3" borderId="10" xfId="0" applyNumberFormat="1" applyFont="1" applyFill="1" applyBorder="1" applyAlignment="1">
      <alignment horizontal="center"/>
    </xf>
    <xf numFmtId="4" fontId="22" fillId="0" borderId="0" xfId="0" applyNumberFormat="1" applyFont="1"/>
    <xf numFmtId="166" fontId="46" fillId="5" borderId="14" xfId="1" applyNumberFormat="1" applyFont="1" applyFill="1" applyBorder="1" applyAlignment="1"/>
    <xf numFmtId="0" fontId="33" fillId="3" borderId="7" xfId="0" applyFont="1" applyFill="1" applyBorder="1"/>
    <xf numFmtId="166" fontId="46" fillId="3" borderId="14" xfId="1" applyNumberFormat="1" applyFont="1" applyFill="1" applyBorder="1" applyAlignment="1">
      <alignment horizontal="right"/>
    </xf>
    <xf numFmtId="49" fontId="77" fillId="12" borderId="4" xfId="0" applyNumberFormat="1" applyFont="1" applyFill="1" applyBorder="1" applyAlignment="1">
      <alignment horizontal="center"/>
    </xf>
    <xf numFmtId="0" fontId="77" fillId="12" borderId="7" xfId="0" applyFont="1" applyFill="1" applyBorder="1"/>
    <xf numFmtId="166" fontId="78" fillId="12" borderId="14" xfId="1" applyNumberFormat="1" applyFont="1" applyFill="1" applyBorder="1" applyAlignment="1">
      <alignment horizontal="right"/>
    </xf>
    <xf numFmtId="166" fontId="78" fillId="12" borderId="4" xfId="1" applyNumberFormat="1" applyFont="1" applyFill="1" applyBorder="1"/>
    <xf numFmtId="166" fontId="78" fillId="12" borderId="4" xfId="1" applyNumberFormat="1" applyFont="1" applyFill="1" applyBorder="1" applyAlignment="1">
      <alignment horizontal="right"/>
    </xf>
    <xf numFmtId="166" fontId="46" fillId="12" borderId="7" xfId="1" applyNumberFormat="1" applyFont="1" applyFill="1" applyBorder="1" applyAlignment="1">
      <alignment horizontal="right"/>
    </xf>
    <xf numFmtId="166" fontId="31" fillId="12" borderId="4" xfId="1" applyNumberFormat="1" applyFont="1" applyFill="1" applyBorder="1" applyAlignment="1">
      <alignment horizontal="right"/>
    </xf>
    <xf numFmtId="49" fontId="77" fillId="0" borderId="4" xfId="0" applyNumberFormat="1" applyFont="1" applyFill="1" applyBorder="1" applyAlignment="1">
      <alignment horizontal="center"/>
    </xf>
    <xf numFmtId="0" fontId="77" fillId="0" borderId="7" xfId="0" applyFont="1" applyFill="1" applyBorder="1"/>
    <xf numFmtId="166" fontId="78" fillId="0" borderId="14" xfId="1" applyNumberFormat="1" applyFont="1" applyFill="1" applyBorder="1" applyAlignment="1">
      <alignment horizontal="right"/>
    </xf>
    <xf numFmtId="166" fontId="78" fillId="0" borderId="4" xfId="1" applyNumberFormat="1" applyFont="1" applyFill="1" applyBorder="1"/>
    <xf numFmtId="166" fontId="78" fillId="0" borderId="4" xfId="1" applyNumberFormat="1" applyFont="1" applyFill="1" applyBorder="1" applyAlignment="1">
      <alignment horizontal="right"/>
    </xf>
    <xf numFmtId="166" fontId="22" fillId="5" borderId="14" xfId="1" applyNumberFormat="1" applyFont="1" applyFill="1" applyBorder="1" applyAlignment="1"/>
    <xf numFmtId="166" fontId="22" fillId="5" borderId="4" xfId="1" applyNumberFormat="1" applyFont="1" applyFill="1" applyBorder="1" applyAlignment="1"/>
    <xf numFmtId="166" fontId="22" fillId="5" borderId="7" xfId="1" applyNumberFormat="1" applyFont="1" applyFill="1" applyBorder="1" applyAlignment="1"/>
    <xf numFmtId="166" fontId="33" fillId="5" borderId="14" xfId="1" applyNumberFormat="1" applyFont="1" applyFill="1" applyBorder="1" applyAlignment="1"/>
    <xf numFmtId="166" fontId="33" fillId="5" borderId="7" xfId="1" applyNumberFormat="1" applyFont="1" applyFill="1" applyBorder="1" applyAlignment="1"/>
    <xf numFmtId="166" fontId="46" fillId="0" borderId="14" xfId="1" applyNumberFormat="1" applyFont="1" applyFill="1" applyBorder="1" applyAlignment="1">
      <alignment horizontal="right"/>
    </xf>
    <xf numFmtId="3" fontId="46" fillId="0" borderId="4" xfId="0" applyNumberFormat="1" applyFont="1" applyFill="1" applyBorder="1" applyAlignment="1">
      <alignment horizontal="right"/>
    </xf>
    <xf numFmtId="3" fontId="22" fillId="0" borderId="7" xfId="0" applyNumberFormat="1" applyFont="1" applyFill="1" applyBorder="1" applyAlignment="1">
      <alignment horizontal="left"/>
    </xf>
    <xf numFmtId="166" fontId="31" fillId="0" borderId="14" xfId="1" applyNumberFormat="1" applyFont="1" applyFill="1" applyBorder="1"/>
    <xf numFmtId="166" fontId="46" fillId="0" borderId="4" xfId="1" applyNumberFormat="1" applyFont="1" applyFill="1" applyBorder="1" applyAlignment="1">
      <alignment horizontal="right"/>
    </xf>
    <xf numFmtId="166" fontId="31" fillId="12" borderId="14" xfId="1" applyNumberFormat="1" applyFont="1" applyFill="1" applyBorder="1" applyAlignment="1">
      <alignment horizontal="right"/>
    </xf>
    <xf numFmtId="166" fontId="31" fillId="12" borderId="4" xfId="1" applyNumberFormat="1" applyFont="1" applyFill="1" applyBorder="1"/>
    <xf numFmtId="0" fontId="33" fillId="0" borderId="13" xfId="0" applyFont="1" applyBorder="1" applyAlignment="1">
      <alignment horizontal="center"/>
    </xf>
    <xf numFmtId="49" fontId="33" fillId="0" borderId="13" xfId="0" applyNumberFormat="1" applyFont="1" applyFill="1" applyBorder="1" applyAlignment="1">
      <alignment horizontal="center"/>
    </xf>
    <xf numFmtId="0" fontId="79" fillId="2" borderId="67" xfId="0" applyFont="1" applyFill="1" applyBorder="1"/>
    <xf numFmtId="166" fontId="80" fillId="0" borderId="24" xfId="1" applyNumberFormat="1" applyFont="1" applyFill="1" applyBorder="1"/>
    <xf numFmtId="166" fontId="80" fillId="0" borderId="13" xfId="1" applyNumberFormat="1" applyFont="1" applyFill="1" applyBorder="1"/>
    <xf numFmtId="166" fontId="80" fillId="0" borderId="67" xfId="1" applyNumberFormat="1" applyFont="1" applyFill="1" applyBorder="1"/>
    <xf numFmtId="4" fontId="31" fillId="12" borderId="4" xfId="1" applyNumberFormat="1" applyFont="1" applyFill="1" applyBorder="1" applyAlignment="1">
      <alignment horizontal="right"/>
    </xf>
    <xf numFmtId="4" fontId="31" fillId="0" borderId="4" xfId="1" applyNumberFormat="1" applyFont="1" applyFill="1" applyBorder="1" applyAlignment="1">
      <alignment horizontal="right"/>
    </xf>
    <xf numFmtId="4" fontId="22" fillId="5" borderId="4" xfId="1" applyNumberFormat="1" applyFont="1" applyFill="1" applyBorder="1" applyAlignment="1"/>
    <xf numFmtId="4" fontId="33" fillId="5" borderId="4" xfId="1" applyNumberFormat="1" applyFont="1" applyFill="1" applyBorder="1" applyAlignment="1"/>
    <xf numFmtId="4" fontId="31" fillId="12" borderId="4" xfId="1" applyNumberFormat="1" applyFont="1" applyFill="1" applyBorder="1" applyAlignment="1"/>
    <xf numFmtId="4" fontId="80" fillId="0" borderId="4" xfId="1" applyNumberFormat="1" applyFont="1" applyFill="1" applyBorder="1"/>
    <xf numFmtId="0" fontId="2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2" fillId="6" borderId="39" xfId="0" applyFont="1" applyFill="1" applyBorder="1" applyAlignment="1">
      <alignment horizontal="center"/>
    </xf>
    <xf numFmtId="0" fontId="32" fillId="6" borderId="11" xfId="0" applyFont="1" applyFill="1" applyBorder="1" applyAlignment="1">
      <alignment horizontal="center"/>
    </xf>
    <xf numFmtId="49" fontId="32" fillId="6" borderId="11" xfId="0" applyNumberFormat="1" applyFont="1" applyFill="1" applyBorder="1" applyAlignment="1">
      <alignment horizontal="center"/>
    </xf>
    <xf numFmtId="49" fontId="32" fillId="6" borderId="6" xfId="0" applyNumberFormat="1" applyFont="1" applyFill="1" applyBorder="1" applyAlignment="1">
      <alignment horizontal="center"/>
    </xf>
    <xf numFmtId="0" fontId="32" fillId="6" borderId="26" xfId="0" applyFont="1" applyFill="1" applyBorder="1"/>
    <xf numFmtId="0" fontId="32" fillId="6" borderId="46" xfId="0" applyFont="1" applyFill="1" applyBorder="1" applyAlignment="1">
      <alignment horizontal="center"/>
    </xf>
    <xf numFmtId="0" fontId="32" fillId="6" borderId="47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49" fontId="32" fillId="6" borderId="1" xfId="0" applyNumberFormat="1" applyFont="1" applyFill="1" applyBorder="1" applyAlignment="1">
      <alignment horizontal="center"/>
    </xf>
    <xf numFmtId="49" fontId="32" fillId="6" borderId="17" xfId="0" applyNumberFormat="1" applyFont="1" applyFill="1" applyBorder="1" applyAlignment="1">
      <alignment horizontal="center"/>
    </xf>
    <xf numFmtId="0" fontId="32" fillId="6" borderId="0" xfId="0" applyFont="1" applyFill="1" applyBorder="1"/>
    <xf numFmtId="0" fontId="32" fillId="6" borderId="49" xfId="0" applyFont="1" applyFill="1" applyBorder="1" applyAlignment="1">
      <alignment horizontal="center"/>
    </xf>
    <xf numFmtId="0" fontId="32" fillId="6" borderId="40" xfId="0" applyFont="1" applyFill="1" applyBorder="1" applyAlignment="1">
      <alignment horizontal="center"/>
    </xf>
    <xf numFmtId="49" fontId="32" fillId="6" borderId="40" xfId="0" applyNumberFormat="1" applyFont="1" applyFill="1" applyBorder="1" applyAlignment="1">
      <alignment horizontal="center"/>
    </xf>
    <xf numFmtId="49" fontId="32" fillId="6" borderId="51" xfId="0" applyNumberFormat="1" applyFont="1" applyFill="1" applyBorder="1" applyAlignment="1">
      <alignment horizontal="center"/>
    </xf>
    <xf numFmtId="0" fontId="32" fillId="6" borderId="41" xfId="0" applyFont="1" applyFill="1" applyBorder="1"/>
    <xf numFmtId="0" fontId="32" fillId="0" borderId="2" xfId="0" applyFont="1" applyBorder="1" applyAlignment="1">
      <alignment horizontal="center"/>
    </xf>
    <xf numFmtId="0" fontId="52" fillId="4" borderId="79" xfId="0" applyFont="1" applyFill="1" applyBorder="1" applyAlignment="1">
      <alignment horizontal="left" vertical="center"/>
    </xf>
    <xf numFmtId="0" fontId="32" fillId="4" borderId="0" xfId="0" applyFont="1" applyFill="1" applyBorder="1" applyAlignment="1"/>
    <xf numFmtId="166" fontId="53" fillId="4" borderId="3" xfId="1" applyNumberFormat="1" applyFont="1" applyFill="1" applyBorder="1" applyAlignment="1"/>
    <xf numFmtId="166" fontId="53" fillId="4" borderId="5" xfId="1" applyNumberFormat="1" applyFont="1" applyFill="1" applyBorder="1" applyAlignment="1"/>
    <xf numFmtId="166" fontId="53" fillId="4" borderId="61" xfId="1" applyNumberFormat="1" applyFont="1" applyFill="1" applyBorder="1" applyAlignment="1"/>
    <xf numFmtId="0" fontId="32" fillId="0" borderId="14" xfId="0" applyFont="1" applyBorder="1" applyAlignment="1">
      <alignment horizontal="center"/>
    </xf>
    <xf numFmtId="0" fontId="32" fillId="5" borderId="7" xfId="0" applyFont="1" applyFill="1" applyBorder="1" applyAlignment="1"/>
    <xf numFmtId="166" fontId="53" fillId="5" borderId="14" xfId="1" applyNumberFormat="1" applyFont="1" applyFill="1" applyBorder="1" applyAlignment="1"/>
    <xf numFmtId="166" fontId="53" fillId="5" borderId="26" xfId="1" applyNumberFormat="1" applyFont="1" applyFill="1" applyBorder="1" applyAlignment="1"/>
    <xf numFmtId="0" fontId="32" fillId="2" borderId="7" xfId="0" applyFont="1" applyFill="1" applyBorder="1"/>
    <xf numFmtId="166" fontId="65" fillId="0" borderId="14" xfId="1" applyNumberFormat="1" applyFont="1" applyFill="1" applyBorder="1" applyAlignment="1">
      <alignment horizontal="right"/>
    </xf>
    <xf numFmtId="166" fontId="53" fillId="0" borderId="26" xfId="1" applyNumberFormat="1" applyFont="1" applyFill="1" applyBorder="1" applyAlignment="1">
      <alignment horizontal="right"/>
    </xf>
    <xf numFmtId="0" fontId="32" fillId="12" borderId="14" xfId="0" applyFont="1" applyFill="1" applyBorder="1" applyAlignment="1">
      <alignment horizontal="center"/>
    </xf>
    <xf numFmtId="0" fontId="32" fillId="12" borderId="4" xfId="0" applyFont="1" applyFill="1" applyBorder="1" applyAlignment="1">
      <alignment horizontal="center"/>
    </xf>
    <xf numFmtId="49" fontId="53" fillId="12" borderId="4" xfId="0" applyNumberFormat="1" applyFont="1" applyFill="1" applyBorder="1" applyAlignment="1">
      <alignment horizontal="center"/>
    </xf>
    <xf numFmtId="49" fontId="32" fillId="12" borderId="4" xfId="0" applyNumberFormat="1" applyFont="1" applyFill="1" applyBorder="1" applyAlignment="1">
      <alignment horizontal="center"/>
    </xf>
    <xf numFmtId="0" fontId="32" fillId="12" borderId="7" xfId="0" applyFont="1" applyFill="1" applyBorder="1"/>
    <xf numFmtId="166" fontId="65" fillId="12" borderId="14" xfId="1" applyNumberFormat="1" applyFont="1" applyFill="1" applyBorder="1" applyAlignment="1">
      <alignment horizontal="right"/>
    </xf>
    <xf numFmtId="166" fontId="65" fillId="12" borderId="4" xfId="1" applyNumberFormat="1" applyFont="1" applyFill="1" applyBorder="1" applyAlignment="1">
      <alignment horizontal="right"/>
    </xf>
    <xf numFmtId="166" fontId="65" fillId="12" borderId="4" xfId="1" applyNumberFormat="1" applyFont="1" applyFill="1" applyBorder="1"/>
    <xf numFmtId="166" fontId="53" fillId="12" borderId="26" xfId="1" applyNumberFormat="1" applyFont="1" applyFill="1" applyBorder="1" applyAlignment="1">
      <alignment horizontal="right"/>
    </xf>
    <xf numFmtId="0" fontId="52" fillId="0" borderId="14" xfId="0" applyFont="1" applyBorder="1" applyAlignment="1">
      <alignment horizontal="center"/>
    </xf>
    <xf numFmtId="0" fontId="52" fillId="5" borderId="4" xfId="0" applyFont="1" applyFill="1" applyBorder="1" applyAlignment="1"/>
    <xf numFmtId="0" fontId="52" fillId="5" borderId="7" xfId="0" applyFont="1" applyFill="1" applyBorder="1" applyAlignment="1"/>
    <xf numFmtId="0" fontId="32" fillId="14" borderId="14" xfId="0" applyFont="1" applyFill="1" applyBorder="1" applyAlignment="1">
      <alignment horizontal="center"/>
    </xf>
    <xf numFmtId="0" fontId="32" fillId="14" borderId="4" xfId="0" applyFont="1" applyFill="1" applyBorder="1" applyAlignment="1">
      <alignment horizontal="center"/>
    </xf>
    <xf numFmtId="49" fontId="53" fillId="14" borderId="4" xfId="0" applyNumberFormat="1" applyFont="1" applyFill="1" applyBorder="1" applyAlignment="1">
      <alignment horizontal="center"/>
    </xf>
    <xf numFmtId="49" fontId="32" fillId="14" borderId="4" xfId="0" applyNumberFormat="1" applyFont="1" applyFill="1" applyBorder="1" applyAlignment="1">
      <alignment horizontal="left"/>
    </xf>
    <xf numFmtId="0" fontId="32" fillId="14" borderId="7" xfId="0" applyFont="1" applyFill="1" applyBorder="1"/>
    <xf numFmtId="166" fontId="65" fillId="14" borderId="14" xfId="1" applyNumberFormat="1" applyFont="1" applyFill="1" applyBorder="1" applyAlignment="1">
      <alignment horizontal="right"/>
    </xf>
    <xf numFmtId="166" fontId="65" fillId="14" borderId="4" xfId="1" applyNumberFormat="1" applyFont="1" applyFill="1" applyBorder="1" applyAlignment="1">
      <alignment horizontal="right"/>
    </xf>
    <xf numFmtId="166" fontId="53" fillId="14" borderId="26" xfId="1" applyNumberFormat="1" applyFont="1" applyFill="1" applyBorder="1" applyAlignment="1">
      <alignment horizontal="right"/>
    </xf>
    <xf numFmtId="166" fontId="53" fillId="2" borderId="26" xfId="1" applyNumberFormat="1" applyFont="1" applyFill="1" applyBorder="1"/>
    <xf numFmtId="0" fontId="32" fillId="0" borderId="4" xfId="0" applyFont="1" applyFill="1" applyBorder="1" applyAlignment="1">
      <alignment horizontal="center"/>
    </xf>
    <xf numFmtId="0" fontId="32" fillId="0" borderId="7" xfId="0" applyFont="1" applyFill="1" applyBorder="1"/>
    <xf numFmtId="0" fontId="22" fillId="0" borderId="0" xfId="0" applyFont="1" applyBorder="1" applyAlignment="1">
      <alignment horizontal="center"/>
    </xf>
    <xf numFmtId="0" fontId="22" fillId="0" borderId="96" xfId="0" applyFont="1" applyBorder="1" applyAlignment="1">
      <alignment horizontal="center"/>
    </xf>
    <xf numFmtId="49" fontId="22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3" fontId="22" fillId="0" borderId="6" xfId="0" applyNumberFormat="1" applyFont="1" applyFill="1" applyBorder="1" applyAlignment="1">
      <alignment horizontal="right"/>
    </xf>
    <xf numFmtId="166" fontId="22" fillId="0" borderId="6" xfId="1" applyNumberFormat="1" applyFont="1" applyFill="1" applyBorder="1"/>
    <xf numFmtId="166" fontId="22" fillId="0" borderId="6" xfId="1" applyNumberFormat="1" applyFont="1" applyFill="1" applyBorder="1" applyAlignment="1">
      <alignment horizontal="right"/>
    </xf>
    <xf numFmtId="166" fontId="22" fillId="0" borderId="66" xfId="1" applyNumberFormat="1" applyFont="1" applyFill="1" applyBorder="1" applyAlignment="1">
      <alignment horizontal="right"/>
    </xf>
    <xf numFmtId="0" fontId="2" fillId="0" borderId="4" xfId="0" applyFont="1" applyBorder="1"/>
    <xf numFmtId="0" fontId="32" fillId="0" borderId="4" xfId="0" applyFont="1" applyBorder="1"/>
    <xf numFmtId="0" fontId="22" fillId="0" borderId="4" xfId="0" applyFont="1" applyBorder="1"/>
    <xf numFmtId="0" fontId="22" fillId="0" borderId="2" xfId="0" applyFont="1" applyBorder="1" applyAlignment="1">
      <alignment horizontal="center"/>
    </xf>
    <xf numFmtId="49" fontId="46" fillId="0" borderId="6" xfId="0" applyNumberFormat="1" applyFont="1" applyFill="1" applyBorder="1" applyAlignment="1">
      <alignment horizontal="center"/>
    </xf>
    <xf numFmtId="0" fontId="22" fillId="2" borderId="6" xfId="0" applyFont="1" applyFill="1" applyBorder="1"/>
    <xf numFmtId="3" fontId="31" fillId="0" borderId="6" xfId="0" applyNumberFormat="1" applyFont="1" applyFill="1" applyBorder="1" applyAlignment="1">
      <alignment horizontal="right"/>
    </xf>
    <xf numFmtId="3" fontId="31" fillId="0" borderId="6" xfId="0" applyNumberFormat="1" applyFont="1" applyFill="1" applyBorder="1"/>
    <xf numFmtId="3" fontId="46" fillId="0" borderId="66" xfId="0" applyNumberFormat="1" applyFont="1" applyFill="1" applyBorder="1" applyAlignment="1">
      <alignment horizontal="right"/>
    </xf>
    <xf numFmtId="0" fontId="32" fillId="0" borderId="39" xfId="0" applyFont="1" applyBorder="1" applyAlignment="1">
      <alignment horizontal="center"/>
    </xf>
    <xf numFmtId="0" fontId="32" fillId="0" borderId="6" xfId="0" applyFont="1" applyFill="1" applyBorder="1" applyAlignment="1">
      <alignment horizontal="center"/>
    </xf>
    <xf numFmtId="49" fontId="53" fillId="0" borderId="6" xfId="0" applyNumberFormat="1" applyFont="1" applyFill="1" applyBorder="1" applyAlignment="1">
      <alignment horizontal="center"/>
    </xf>
    <xf numFmtId="49" fontId="32" fillId="0" borderId="6" xfId="0" applyNumberFormat="1" applyFont="1" applyFill="1" applyBorder="1" applyAlignment="1">
      <alignment horizontal="center"/>
    </xf>
    <xf numFmtId="0" fontId="32" fillId="0" borderId="83" xfId="0" applyFont="1" applyFill="1" applyBorder="1"/>
    <xf numFmtId="166" fontId="65" fillId="0" borderId="39" xfId="1" applyNumberFormat="1" applyFont="1" applyFill="1" applyBorder="1" applyAlignment="1">
      <alignment horizontal="right"/>
    </xf>
    <xf numFmtId="166" fontId="65" fillId="0" borderId="6" xfId="1" applyNumberFormat="1" applyFont="1" applyFill="1" applyBorder="1" applyAlignment="1">
      <alignment horizontal="right"/>
    </xf>
    <xf numFmtId="166" fontId="65" fillId="0" borderId="6" xfId="1" applyNumberFormat="1" applyFont="1" applyFill="1" applyBorder="1"/>
    <xf numFmtId="166" fontId="53" fillId="2" borderId="66" xfId="1" applyNumberFormat="1" applyFont="1" applyFill="1" applyBorder="1"/>
    <xf numFmtId="0" fontId="81" fillId="0" borderId="0" xfId="0" applyFont="1"/>
    <xf numFmtId="0" fontId="52" fillId="21" borderId="4" xfId="0" applyFont="1" applyFill="1" applyBorder="1" applyAlignment="1">
      <alignment horizontal="center"/>
    </xf>
    <xf numFmtId="0" fontId="82" fillId="21" borderId="4" xfId="0" applyFont="1" applyFill="1" applyBorder="1"/>
    <xf numFmtId="0" fontId="82" fillId="21" borderId="4" xfId="0" applyFont="1" applyFill="1" applyBorder="1" applyAlignment="1">
      <alignment horizontal="center"/>
    </xf>
    <xf numFmtId="0" fontId="32" fillId="21" borderId="4" xfId="0" applyFont="1" applyFill="1" applyBorder="1"/>
    <xf numFmtId="4" fontId="32" fillId="0" borderId="4" xfId="0" applyNumberFormat="1" applyFont="1" applyFill="1" applyBorder="1"/>
    <xf numFmtId="4" fontId="32" fillId="21" borderId="4" xfId="0" applyNumberFormat="1" applyFont="1" applyFill="1" applyBorder="1"/>
    <xf numFmtId="0" fontId="22" fillId="0" borderId="39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49" fontId="46" fillId="12" borderId="83" xfId="0" applyNumberFormat="1" applyFont="1" applyFill="1" applyBorder="1" applyAlignment="1">
      <alignment horizontal="center"/>
    </xf>
    <xf numFmtId="0" fontId="22" fillId="12" borderId="39" xfId="0" applyFont="1" applyFill="1" applyBorder="1"/>
    <xf numFmtId="165" fontId="33" fillId="12" borderId="6" xfId="1" applyNumberFormat="1" applyFont="1" applyFill="1" applyBorder="1" applyAlignment="1">
      <alignment horizontal="right"/>
    </xf>
    <xf numFmtId="166" fontId="22" fillId="12" borderId="6" xfId="1" applyNumberFormat="1" applyFont="1" applyFill="1" applyBorder="1" applyAlignment="1">
      <alignment horizontal="right"/>
    </xf>
    <xf numFmtId="166" fontId="22" fillId="12" borderId="6" xfId="1" applyNumberFormat="1" applyFont="1" applyFill="1" applyBorder="1"/>
    <xf numFmtId="165" fontId="22" fillId="12" borderId="66" xfId="1" applyNumberFormat="1" applyFont="1" applyFill="1" applyBorder="1" applyAlignment="1">
      <alignment horizontal="right"/>
    </xf>
    <xf numFmtId="0" fontId="22" fillId="12" borderId="4" xfId="0" applyFont="1" applyFill="1" applyBorder="1"/>
    <xf numFmtId="4" fontId="33" fillId="10" borderId="30" xfId="1" applyNumberFormat="1" applyFont="1" applyFill="1" applyBorder="1" applyAlignment="1">
      <alignment horizontal="right" vertical="center"/>
    </xf>
    <xf numFmtId="4" fontId="33" fillId="4" borderId="30" xfId="1" applyNumberFormat="1" applyFont="1" applyFill="1" applyBorder="1" applyAlignment="1"/>
    <xf numFmtId="4" fontId="33" fillId="8" borderId="30" xfId="1" applyNumberFormat="1" applyFont="1" applyFill="1" applyBorder="1" applyAlignment="1">
      <alignment horizontal="right" vertical="center"/>
    </xf>
    <xf numFmtId="4" fontId="33" fillId="3" borderId="30" xfId="1" applyNumberFormat="1" applyFont="1" applyFill="1" applyBorder="1" applyAlignment="1">
      <alignment horizontal="right"/>
    </xf>
    <xf numFmtId="4" fontId="22" fillId="15" borderId="30" xfId="1" applyNumberFormat="1" applyFont="1" applyFill="1" applyBorder="1" applyAlignment="1">
      <alignment horizontal="right"/>
    </xf>
    <xf numFmtId="4" fontId="22" fillId="0" borderId="30" xfId="1" applyNumberFormat="1" applyFont="1" applyFill="1" applyBorder="1" applyAlignment="1">
      <alignment horizontal="right" vertical="center"/>
    </xf>
    <xf numFmtId="4" fontId="22" fillId="15" borderId="30" xfId="1" applyNumberFormat="1" applyFont="1" applyFill="1" applyBorder="1"/>
    <xf numFmtId="4" fontId="22" fillId="12" borderId="29" xfId="1" applyNumberFormat="1" applyFont="1" applyFill="1" applyBorder="1" applyAlignment="1">
      <alignment horizontal="right" vertical="center"/>
    </xf>
    <xf numFmtId="0" fontId="7" fillId="3" borderId="27" xfId="0" applyFont="1" applyFill="1" applyBorder="1"/>
    <xf numFmtId="4" fontId="53" fillId="4" borderId="101" xfId="1" applyNumberFormat="1" applyFont="1" applyFill="1" applyBorder="1" applyAlignment="1"/>
    <xf numFmtId="0" fontId="83" fillId="12" borderId="0" xfId="0" applyFont="1" applyFill="1"/>
    <xf numFmtId="0" fontId="2" fillId="12" borderId="0" xfId="0" applyFont="1" applyFill="1"/>
    <xf numFmtId="0" fontId="22" fillId="13" borderId="14" xfId="0" applyFont="1" applyFill="1" applyBorder="1" applyAlignment="1">
      <alignment horizontal="center"/>
    </xf>
    <xf numFmtId="0" fontId="33" fillId="13" borderId="4" xfId="0" applyFont="1" applyFill="1" applyBorder="1" applyAlignment="1"/>
    <xf numFmtId="0" fontId="33" fillId="13" borderId="7" xfId="0" applyFont="1" applyFill="1" applyBorder="1" applyAlignment="1"/>
    <xf numFmtId="166" fontId="33" fillId="13" borderId="14" xfId="1" applyNumberFormat="1" applyFont="1" applyFill="1" applyBorder="1" applyAlignment="1"/>
    <xf numFmtId="166" fontId="33" fillId="13" borderId="4" xfId="1" applyNumberFormat="1" applyFont="1" applyFill="1" applyBorder="1" applyAlignment="1"/>
    <xf numFmtId="166" fontId="33" fillId="13" borderId="7" xfId="1" applyNumberFormat="1" applyFont="1" applyFill="1" applyBorder="1" applyAlignment="1"/>
    <xf numFmtId="4" fontId="33" fillId="13" borderId="4" xfId="1" applyNumberFormat="1" applyFont="1" applyFill="1" applyBorder="1" applyAlignment="1"/>
    <xf numFmtId="4" fontId="53" fillId="4" borderId="72" xfId="1" applyNumberFormat="1" applyFont="1" applyFill="1" applyBorder="1" applyAlignment="1"/>
    <xf numFmtId="4" fontId="53" fillId="5" borderId="30" xfId="1" applyNumberFormat="1" applyFont="1" applyFill="1" applyBorder="1" applyAlignment="1"/>
    <xf numFmtId="4" fontId="65" fillId="2" borderId="30" xfId="1" applyNumberFormat="1" applyFont="1" applyFill="1" applyBorder="1"/>
    <xf numFmtId="4" fontId="65" fillId="12" borderId="30" xfId="1" applyNumberFormat="1" applyFont="1" applyFill="1" applyBorder="1"/>
    <xf numFmtId="4" fontId="65" fillId="14" borderId="30" xfId="1" applyNumberFormat="1" applyFont="1" applyFill="1" applyBorder="1" applyAlignment="1">
      <alignment horizontal="right"/>
    </xf>
    <xf numFmtId="4" fontId="65" fillId="2" borderId="29" xfId="1" applyNumberFormat="1" applyFont="1" applyFill="1" applyBorder="1"/>
    <xf numFmtId="4" fontId="22" fillId="0" borderId="0" xfId="0" applyNumberFormat="1" applyFont="1" applyFill="1" applyBorder="1"/>
    <xf numFmtId="4" fontId="33" fillId="5" borderId="30" xfId="1" applyNumberFormat="1" applyFont="1" applyFill="1" applyBorder="1" applyAlignment="1"/>
    <xf numFmtId="4" fontId="22" fillId="2" borderId="30" xfId="1" applyNumberFormat="1" applyFont="1" applyFill="1" applyBorder="1"/>
    <xf numFmtId="4" fontId="33" fillId="3" borderId="30" xfId="1" applyNumberFormat="1" applyFont="1" applyFill="1" applyBorder="1"/>
    <xf numFmtId="4" fontId="33" fillId="16" borderId="30" xfId="1" applyNumberFormat="1" applyFont="1" applyFill="1" applyBorder="1"/>
    <xf numFmtId="4" fontId="22" fillId="2" borderId="29" xfId="1" applyNumberFormat="1" applyFont="1" applyFill="1" applyBorder="1"/>
    <xf numFmtId="4" fontId="22" fillId="0" borderId="4" xfId="0" applyNumberFormat="1" applyFont="1" applyFill="1" applyBorder="1"/>
    <xf numFmtId="4" fontId="52" fillId="7" borderId="62" xfId="0" applyNumberFormat="1" applyFont="1" applyFill="1" applyBorder="1" applyAlignment="1">
      <alignment horizontal="center"/>
    </xf>
    <xf numFmtId="4" fontId="52" fillId="7" borderId="50" xfId="0" applyNumberFormat="1" applyFont="1" applyFill="1" applyBorder="1" applyAlignment="1">
      <alignment horizontal="center"/>
    </xf>
    <xf numFmtId="4" fontId="8" fillId="7" borderId="63" xfId="0" applyNumberFormat="1" applyFont="1" applyFill="1" applyBorder="1" applyAlignment="1">
      <alignment horizontal="center"/>
    </xf>
    <xf numFmtId="4" fontId="33" fillId="12" borderId="72" xfId="1" applyNumberFormat="1" applyFont="1" applyFill="1" applyBorder="1" applyAlignment="1"/>
    <xf numFmtId="4" fontId="33" fillId="2" borderId="30" xfId="1" applyNumberFormat="1" applyFont="1" applyFill="1" applyBorder="1" applyAlignment="1"/>
    <xf numFmtId="4" fontId="33" fillId="4" borderId="33" xfId="1" applyNumberFormat="1" applyFont="1" applyFill="1" applyBorder="1" applyAlignment="1"/>
    <xf numFmtId="4" fontId="33" fillId="12" borderId="106" xfId="1" applyNumberFormat="1" applyFont="1" applyFill="1" applyBorder="1" applyAlignment="1">
      <alignment horizontal="right"/>
    </xf>
    <xf numFmtId="4" fontId="33" fillId="12" borderId="30" xfId="1" applyNumberFormat="1" applyFont="1" applyFill="1" applyBorder="1" applyAlignment="1">
      <alignment horizontal="right"/>
    </xf>
    <xf numFmtId="4" fontId="33" fillId="12" borderId="33" xfId="1" applyNumberFormat="1" applyFont="1" applyFill="1" applyBorder="1" applyAlignment="1">
      <alignment horizontal="right"/>
    </xf>
    <xf numFmtId="4" fontId="33" fillId="12" borderId="50" xfId="1" applyNumberFormat="1" applyFont="1" applyFill="1" applyBorder="1" applyAlignment="1">
      <alignment horizontal="right"/>
    </xf>
    <xf numFmtId="4" fontId="2" fillId="0" borderId="50" xfId="0" applyNumberFormat="1" applyFont="1" applyBorder="1"/>
    <xf numFmtId="4" fontId="33" fillId="20" borderId="33" xfId="1" applyNumberFormat="1" applyFont="1" applyFill="1" applyBorder="1" applyAlignment="1">
      <alignment horizontal="right"/>
    </xf>
    <xf numFmtId="4" fontId="2" fillId="19" borderId="0" xfId="0" applyNumberFormat="1" applyFont="1" applyFill="1"/>
    <xf numFmtId="4" fontId="0" fillId="0" borderId="4" xfId="0" applyNumberFormat="1" applyBorder="1"/>
    <xf numFmtId="0" fontId="8" fillId="0" borderId="4" xfId="0" applyFont="1" applyBorder="1"/>
    <xf numFmtId="0" fontId="8" fillId="22" borderId="83" xfId="0" applyFont="1" applyFill="1" applyBorder="1"/>
    <xf numFmtId="0" fontId="8" fillId="23" borderId="83" xfId="0" applyFont="1" applyFill="1" applyBorder="1"/>
    <xf numFmtId="4" fontId="81" fillId="22" borderId="11" xfId="0" applyNumberFormat="1" applyFont="1" applyFill="1" applyBorder="1"/>
    <xf numFmtId="0" fontId="8" fillId="15" borderId="4" xfId="0" applyFont="1" applyFill="1" applyBorder="1"/>
    <xf numFmtId="4" fontId="8" fillId="15" borderId="4" xfId="0" applyNumberFormat="1" applyFont="1" applyFill="1" applyBorder="1"/>
    <xf numFmtId="4" fontId="0" fillId="23" borderId="11" xfId="0" applyNumberFormat="1" applyFill="1" applyBorder="1"/>
    <xf numFmtId="4" fontId="0" fillId="12" borderId="4" xfId="0" applyNumberFormat="1" applyFill="1" applyBorder="1"/>
    <xf numFmtId="4" fontId="8" fillId="0" borderId="0" xfId="0" applyNumberFormat="1" applyFont="1"/>
    <xf numFmtId="0" fontId="22" fillId="0" borderId="1" xfId="0" applyFont="1" applyBorder="1" applyAlignment="1">
      <alignment horizontal="center"/>
    </xf>
    <xf numFmtId="0" fontId="22" fillId="0" borderId="47" xfId="0" applyFont="1" applyFill="1" applyBorder="1"/>
    <xf numFmtId="166" fontId="31" fillId="0" borderId="11" xfId="1" applyNumberFormat="1" applyFont="1" applyFill="1" applyBorder="1" applyAlignment="1">
      <alignment horizontal="right"/>
    </xf>
    <xf numFmtId="166" fontId="46" fillId="0" borderId="6" xfId="1" applyNumberFormat="1" applyFont="1" applyFill="1" applyBorder="1"/>
    <xf numFmtId="166" fontId="31" fillId="0" borderId="39" xfId="1" applyNumberFormat="1" applyFont="1" applyFill="1" applyBorder="1" applyAlignment="1">
      <alignment horizontal="right"/>
    </xf>
    <xf numFmtId="166" fontId="31" fillId="0" borderId="66" xfId="1" applyNumberFormat="1" applyFont="1" applyFill="1" applyBorder="1" applyAlignment="1">
      <alignment horizontal="right"/>
    </xf>
    <xf numFmtId="4" fontId="33" fillId="4" borderId="30" xfId="0" applyNumberFormat="1" applyFont="1" applyFill="1" applyBorder="1" applyAlignment="1"/>
    <xf numFmtId="4" fontId="33" fillId="3" borderId="30" xfId="0" applyNumberFormat="1" applyFont="1" applyFill="1" applyBorder="1" applyAlignment="1">
      <alignment horizontal="right"/>
    </xf>
    <xf numFmtId="4" fontId="22" fillId="2" borderId="30" xfId="0" applyNumberFormat="1" applyFont="1" applyFill="1" applyBorder="1"/>
    <xf numFmtId="4" fontId="22" fillId="2" borderId="29" xfId="0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0" fontId="22" fillId="0" borderId="13" xfId="0" applyFont="1" applyBorder="1"/>
    <xf numFmtId="4" fontId="22" fillId="0" borderId="68" xfId="0" applyNumberFormat="1" applyFont="1" applyBorder="1"/>
    <xf numFmtId="3" fontId="22" fillId="0" borderId="4" xfId="0" applyNumberFormat="1" applyFont="1" applyFill="1" applyBorder="1"/>
    <xf numFmtId="3" fontId="33" fillId="0" borderId="7" xfId="0" applyNumberFormat="1" applyFont="1" applyFill="1" applyBorder="1" applyAlignment="1">
      <alignment horizontal="right"/>
    </xf>
    <xf numFmtId="4" fontId="22" fillId="2" borderId="28" xfId="0" applyNumberFormat="1" applyFont="1" applyFill="1" applyBorder="1"/>
    <xf numFmtId="49" fontId="73" fillId="12" borderId="9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33" fillId="4" borderId="103" xfId="0" applyFont="1" applyFill="1" applyBorder="1" applyAlignment="1">
      <alignment vertical="center"/>
    </xf>
    <xf numFmtId="0" fontId="33" fillId="4" borderId="103" xfId="0" applyFont="1" applyFill="1" applyBorder="1" applyAlignment="1"/>
    <xf numFmtId="3" fontId="33" fillId="4" borderId="103" xfId="0" applyNumberFormat="1" applyFont="1" applyFill="1" applyBorder="1" applyAlignment="1"/>
    <xf numFmtId="166" fontId="33" fillId="4" borderId="103" xfId="1" applyNumberFormat="1" applyFont="1" applyFill="1" applyBorder="1" applyAlignment="1"/>
    <xf numFmtId="167" fontId="46" fillId="5" borderId="30" xfId="1" applyNumberFormat="1" applyFont="1" applyFill="1" applyBorder="1" applyAlignment="1"/>
    <xf numFmtId="167" fontId="31" fillId="3" borderId="29" xfId="1" applyNumberFormat="1" applyFont="1" applyFill="1" applyBorder="1" applyAlignment="1">
      <alignment horizontal="right"/>
    </xf>
    <xf numFmtId="167" fontId="31" fillId="0" borderId="29" xfId="1" applyNumberFormat="1" applyFont="1" applyFill="1" applyBorder="1" applyAlignment="1">
      <alignment horizontal="right"/>
    </xf>
    <xf numFmtId="167" fontId="46" fillId="5" borderId="29" xfId="1" applyNumberFormat="1" applyFont="1" applyFill="1" applyBorder="1" applyAlignment="1"/>
    <xf numFmtId="167" fontId="31" fillId="3" borderId="29" xfId="1" applyNumberFormat="1" applyFont="1" applyFill="1" applyBorder="1"/>
    <xf numFmtId="167" fontId="31" fillId="2" borderId="30" xfId="1" applyNumberFormat="1" applyFont="1" applyFill="1" applyBorder="1" applyAlignment="1"/>
    <xf numFmtId="167" fontId="31" fillId="12" borderId="33" xfId="1" applyNumberFormat="1" applyFont="1" applyFill="1" applyBorder="1" applyAlignment="1">
      <alignment horizontal="right"/>
    </xf>
    <xf numFmtId="0" fontId="22" fillId="0" borderId="4" xfId="0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165" fontId="33" fillId="12" borderId="4" xfId="1" applyNumberFormat="1" applyFont="1" applyFill="1" applyBorder="1" applyAlignment="1">
      <alignment horizontal="right"/>
    </xf>
    <xf numFmtId="166" fontId="22" fillId="12" borderId="4" xfId="1" applyNumberFormat="1" applyFont="1" applyFill="1" applyBorder="1"/>
    <xf numFmtId="165" fontId="22" fillId="12" borderId="4" xfId="1" applyNumberFormat="1" applyFont="1" applyFill="1" applyBorder="1" applyAlignment="1">
      <alignment horizontal="right"/>
    </xf>
    <xf numFmtId="4" fontId="22" fillId="12" borderId="4" xfId="1" applyNumberFormat="1" applyFont="1" applyFill="1" applyBorder="1" applyAlignment="1">
      <alignment horizontal="right" vertical="center"/>
    </xf>
    <xf numFmtId="4" fontId="22" fillId="12" borderId="13" xfId="0" applyNumberFormat="1" applyFont="1" applyFill="1" applyBorder="1" applyAlignment="1">
      <alignment horizontal="right"/>
    </xf>
    <xf numFmtId="3" fontId="22" fillId="12" borderId="13" xfId="0" applyNumberFormat="1" applyFont="1" applyFill="1" applyBorder="1" applyAlignment="1">
      <alignment horizontal="right"/>
    </xf>
    <xf numFmtId="3" fontId="22" fillId="12" borderId="13" xfId="0" applyNumberFormat="1" applyFont="1" applyFill="1" applyBorder="1"/>
    <xf numFmtId="165" fontId="22" fillId="12" borderId="13" xfId="0" applyNumberFormat="1" applyFont="1" applyFill="1" applyBorder="1" applyAlignment="1">
      <alignment horizontal="right"/>
    </xf>
    <xf numFmtId="4" fontId="22" fillId="12" borderId="13" xfId="0" applyNumberFormat="1" applyFont="1" applyFill="1" applyBorder="1" applyAlignment="1">
      <alignment horizontal="right" vertical="center"/>
    </xf>
    <xf numFmtId="0" fontId="22" fillId="12" borderId="0" xfId="0" applyFont="1" applyFill="1" applyBorder="1"/>
    <xf numFmtId="4" fontId="22" fillId="12" borderId="0" xfId="0" applyNumberFormat="1" applyFont="1" applyFill="1" applyBorder="1" applyAlignment="1">
      <alignment horizontal="right"/>
    </xf>
    <xf numFmtId="3" fontId="22" fillId="12" borderId="0" xfId="0" applyNumberFormat="1" applyFont="1" applyFill="1" applyBorder="1" applyAlignment="1">
      <alignment horizontal="right"/>
    </xf>
    <xf numFmtId="3" fontId="22" fillId="12" borderId="0" xfId="0" applyNumberFormat="1" applyFont="1" applyFill="1" applyBorder="1"/>
    <xf numFmtId="165" fontId="22" fillId="12" borderId="0" xfId="0" applyNumberFormat="1" applyFont="1" applyFill="1" applyBorder="1" applyAlignment="1">
      <alignment horizontal="right"/>
    </xf>
    <xf numFmtId="4" fontId="22" fillId="12" borderId="0" xfId="0" applyNumberFormat="1" applyFont="1" applyFill="1" applyBorder="1" applyAlignment="1">
      <alignment horizontal="right" vertical="center"/>
    </xf>
    <xf numFmtId="49" fontId="46" fillId="12" borderId="6" xfId="0" applyNumberFormat="1" applyFont="1" applyFill="1" applyBorder="1" applyAlignment="1">
      <alignment horizontal="center"/>
    </xf>
    <xf numFmtId="0" fontId="22" fillId="12" borderId="6" xfId="0" applyFont="1" applyFill="1" applyBorder="1"/>
    <xf numFmtId="165" fontId="22" fillId="12" borderId="6" xfId="1" applyNumberFormat="1" applyFont="1" applyFill="1" applyBorder="1" applyAlignment="1">
      <alignment horizontal="right"/>
    </xf>
    <xf numFmtId="4" fontId="22" fillId="12" borderId="6" xfId="1" applyNumberFormat="1" applyFont="1" applyFill="1" applyBorder="1" applyAlignment="1">
      <alignment horizontal="right" vertical="center"/>
    </xf>
    <xf numFmtId="3" fontId="41" fillId="2" borderId="4" xfId="0" applyNumberFormat="1" applyFont="1" applyFill="1" applyBorder="1" applyAlignment="1"/>
    <xf numFmtId="4" fontId="41" fillId="2" borderId="4" xfId="0" applyNumberFormat="1" applyFont="1" applyFill="1" applyBorder="1" applyAlignment="1">
      <alignment horizontal="right"/>
    </xf>
    <xf numFmtId="3" fontId="68" fillId="6" borderId="4" xfId="0" applyNumberFormat="1" applyFont="1" applyFill="1" applyBorder="1" applyAlignment="1">
      <alignment horizontal="center"/>
    </xf>
    <xf numFmtId="4" fontId="68" fillId="7" borderId="4" xfId="0" applyNumberFormat="1" applyFont="1" applyFill="1" applyBorder="1" applyAlignment="1">
      <alignment horizontal="center"/>
    </xf>
    <xf numFmtId="0" fontId="68" fillId="6" borderId="4" xfId="0" applyFont="1" applyFill="1" applyBorder="1" applyAlignment="1">
      <alignment horizontal="center"/>
    </xf>
    <xf numFmtId="0" fontId="41" fillId="6" borderId="4" xfId="0" applyFont="1" applyFill="1" applyBorder="1"/>
    <xf numFmtId="49" fontId="41" fillId="6" borderId="4" xfId="0" applyNumberFormat="1" applyFont="1" applyFill="1" applyBorder="1" applyAlignment="1">
      <alignment horizontal="center"/>
    </xf>
    <xf numFmtId="49" fontId="68" fillId="6" borderId="4" xfId="0" applyNumberFormat="1" applyFont="1" applyFill="1" applyBorder="1" applyAlignment="1">
      <alignment horizontal="center"/>
    </xf>
    <xf numFmtId="49" fontId="51" fillId="5" borderId="4" xfId="0" applyNumberFormat="1" applyFont="1" applyFill="1" applyBorder="1" applyAlignment="1">
      <alignment horizontal="center"/>
    </xf>
    <xf numFmtId="0" fontId="68" fillId="5" borderId="4" xfId="0" applyFont="1" applyFill="1" applyBorder="1"/>
    <xf numFmtId="0" fontId="41" fillId="5" borderId="4" xfId="0" applyFont="1" applyFill="1" applyBorder="1"/>
    <xf numFmtId="3" fontId="68" fillId="5" borderId="4" xfId="0" applyNumberFormat="1" applyFont="1" applyFill="1" applyBorder="1" applyAlignment="1"/>
    <xf numFmtId="4" fontId="68" fillId="5" borderId="4" xfId="0" applyNumberFormat="1" applyFont="1" applyFill="1" applyBorder="1" applyAlignment="1">
      <alignment horizontal="right"/>
    </xf>
    <xf numFmtId="0" fontId="41" fillId="2" borderId="4" xfId="0" applyFont="1" applyFill="1" applyBorder="1" applyAlignment="1"/>
    <xf numFmtId="49" fontId="51" fillId="2" borderId="4" xfId="0" applyNumberFormat="1" applyFont="1" applyFill="1" applyBorder="1" applyAlignment="1">
      <alignment horizontal="center"/>
    </xf>
    <xf numFmtId="0" fontId="41" fillId="2" borderId="4" xfId="0" applyFont="1" applyFill="1" applyBorder="1"/>
    <xf numFmtId="0" fontId="41" fillId="0" borderId="4" xfId="0" applyFont="1" applyFill="1" applyBorder="1" applyAlignment="1"/>
    <xf numFmtId="49" fontId="70" fillId="2" borderId="4" xfId="0" applyNumberFormat="1" applyFont="1" applyFill="1" applyBorder="1" applyAlignment="1">
      <alignment horizontal="center"/>
    </xf>
    <xf numFmtId="0" fontId="41" fillId="0" borderId="4" xfId="0" applyFont="1" applyFill="1" applyBorder="1"/>
    <xf numFmtId="0" fontId="41" fillId="0" borderId="4" xfId="0" applyFont="1" applyBorder="1"/>
    <xf numFmtId="0" fontId="41" fillId="4" borderId="4" xfId="0" applyFont="1" applyFill="1" applyBorder="1" applyAlignment="1"/>
    <xf numFmtId="49" fontId="41" fillId="4" borderId="4" xfId="0" applyNumberFormat="1" applyFont="1" applyFill="1" applyBorder="1" applyAlignment="1">
      <alignment horizontal="center"/>
    </xf>
    <xf numFmtId="0" fontId="68" fillId="4" borderId="4" xfId="0" applyFont="1" applyFill="1" applyBorder="1"/>
    <xf numFmtId="3" fontId="68" fillId="4" borderId="4" xfId="0" applyNumberFormat="1" applyFont="1" applyFill="1" applyBorder="1" applyAlignment="1"/>
    <xf numFmtId="4" fontId="68" fillId="4" borderId="4" xfId="0" applyNumberFormat="1" applyFont="1" applyFill="1" applyBorder="1" applyAlignment="1"/>
    <xf numFmtId="4" fontId="46" fillId="4" borderId="52" xfId="1" applyNumberFormat="1" applyFont="1" applyFill="1" applyBorder="1" applyAlignment="1"/>
    <xf numFmtId="4" fontId="31" fillId="3" borderId="29" xfId="1" applyNumberFormat="1" applyFont="1" applyFill="1" applyBorder="1" applyAlignment="1">
      <alignment horizontal="right"/>
    </xf>
    <xf numFmtId="4" fontId="31" fillId="0" borderId="30" xfId="1" applyNumberFormat="1" applyFont="1" applyFill="1" applyBorder="1"/>
    <xf numFmtId="4" fontId="31" fillId="0" borderId="29" xfId="1" applyNumberFormat="1" applyFont="1" applyFill="1" applyBorder="1"/>
    <xf numFmtId="4" fontId="31" fillId="0" borderId="33" xfId="1" applyNumberFormat="1" applyFont="1" applyFill="1" applyBorder="1"/>
    <xf numFmtId="0" fontId="2" fillId="12" borderId="4" xfId="0" applyFont="1" applyFill="1" applyBorder="1"/>
    <xf numFmtId="49" fontId="10" fillId="6" borderId="54" xfId="0" applyNumberFormat="1" applyFont="1" applyFill="1" applyBorder="1" applyAlignment="1">
      <alignment horizontal="center" vertical="center"/>
    </xf>
    <xf numFmtId="49" fontId="11" fillId="6" borderId="44" xfId="0" applyNumberFormat="1" applyFont="1" applyFill="1" applyBorder="1" applyAlignment="1">
      <alignment horizontal="center" vertical="center"/>
    </xf>
    <xf numFmtId="49" fontId="11" fillId="6" borderId="56" xfId="0" applyNumberFormat="1" applyFont="1" applyFill="1" applyBorder="1" applyAlignment="1">
      <alignment horizontal="center" vertical="center"/>
    </xf>
    <xf numFmtId="49" fontId="11" fillId="6" borderId="84" xfId="0" applyNumberFormat="1" applyFont="1" applyFill="1" applyBorder="1" applyAlignment="1">
      <alignment horizontal="center" vertical="center"/>
    </xf>
    <xf numFmtId="49" fontId="11" fillId="6" borderId="9" xfId="0" applyNumberFormat="1" applyFont="1" applyFill="1" applyBorder="1" applyAlignment="1">
      <alignment horizontal="center" vertical="center"/>
    </xf>
    <xf numFmtId="49" fontId="11" fillId="6" borderId="27" xfId="0" applyNumberFormat="1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 vertical="center"/>
    </xf>
    <xf numFmtId="3" fontId="12" fillId="6" borderId="62" xfId="0" applyNumberFormat="1" applyFont="1" applyFill="1" applyBorder="1" applyAlignment="1">
      <alignment horizontal="center" vertical="center" wrapText="1"/>
    </xf>
    <xf numFmtId="3" fontId="12" fillId="6" borderId="50" xfId="0" applyNumberFormat="1" applyFont="1" applyFill="1" applyBorder="1" applyAlignment="1">
      <alignment horizontal="center" vertical="center" wrapText="1"/>
    </xf>
    <xf numFmtId="3" fontId="12" fillId="6" borderId="59" xfId="0" applyNumberFormat="1" applyFont="1" applyFill="1" applyBorder="1" applyAlignment="1">
      <alignment horizontal="center" vertical="center" wrapText="1"/>
    </xf>
    <xf numFmtId="4" fontId="12" fillId="7" borderId="62" xfId="0" applyNumberFormat="1" applyFont="1" applyFill="1" applyBorder="1" applyAlignment="1">
      <alignment horizontal="center" vertical="center" wrapText="1"/>
    </xf>
    <xf numFmtId="4" fontId="12" fillId="7" borderId="50" xfId="0" applyNumberFormat="1" applyFont="1" applyFill="1" applyBorder="1" applyAlignment="1">
      <alignment horizontal="center" vertical="center" wrapText="1"/>
    </xf>
    <xf numFmtId="4" fontId="12" fillId="7" borderId="59" xfId="0" applyNumberFormat="1" applyFont="1" applyFill="1" applyBorder="1" applyAlignment="1">
      <alignment horizontal="center" vertical="center" wrapText="1"/>
    </xf>
    <xf numFmtId="49" fontId="33" fillId="6" borderId="54" xfId="0" applyNumberFormat="1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22" fillId="6" borderId="84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3" fontId="12" fillId="6" borderId="54" xfId="0" applyNumberFormat="1" applyFont="1" applyFill="1" applyBorder="1" applyAlignment="1">
      <alignment horizontal="center" vertical="center" wrapText="1"/>
    </xf>
    <xf numFmtId="3" fontId="12" fillId="6" borderId="73" xfId="0" applyNumberFormat="1" applyFont="1" applyFill="1" applyBorder="1" applyAlignment="1">
      <alignment horizontal="center" vertical="center" wrapText="1"/>
    </xf>
    <xf numFmtId="3" fontId="12" fillId="6" borderId="90" xfId="0" applyNumberFormat="1" applyFont="1" applyFill="1" applyBorder="1" applyAlignment="1">
      <alignment horizontal="center" vertical="center" wrapText="1"/>
    </xf>
    <xf numFmtId="3" fontId="12" fillId="7" borderId="4" xfId="0" applyNumberFormat="1" applyFont="1" applyFill="1" applyBorder="1" applyAlignment="1">
      <alignment horizontal="center" vertical="center" wrapText="1"/>
    </xf>
    <xf numFmtId="49" fontId="68" fillId="6" borderId="54" xfId="0" applyNumberFormat="1" applyFont="1" applyFill="1" applyBorder="1" applyAlignment="1">
      <alignment horizontal="center" vertical="center"/>
    </xf>
    <xf numFmtId="49" fontId="41" fillId="6" borderId="44" xfId="0" applyNumberFormat="1" applyFont="1" applyFill="1" applyBorder="1" applyAlignment="1">
      <alignment horizontal="center" vertical="center"/>
    </xf>
    <xf numFmtId="49" fontId="41" fillId="6" borderId="84" xfId="0" applyNumberFormat="1" applyFont="1" applyFill="1" applyBorder="1" applyAlignment="1">
      <alignment horizontal="center" vertical="center"/>
    </xf>
    <xf numFmtId="49" fontId="41" fillId="6" borderId="9" xfId="0" applyNumberFormat="1" applyFont="1" applyFill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 vertical="center"/>
    </xf>
    <xf numFmtId="3" fontId="69" fillId="6" borderId="62" xfId="0" applyNumberFormat="1" applyFont="1" applyFill="1" applyBorder="1" applyAlignment="1">
      <alignment horizontal="center" vertical="center" wrapText="1"/>
    </xf>
    <xf numFmtId="3" fontId="69" fillId="6" borderId="50" xfId="0" applyNumberFormat="1" applyFont="1" applyFill="1" applyBorder="1" applyAlignment="1">
      <alignment horizontal="center" vertical="center" wrapText="1"/>
    </xf>
    <xf numFmtId="3" fontId="69" fillId="6" borderId="59" xfId="0" applyNumberFormat="1" applyFont="1" applyFill="1" applyBorder="1" applyAlignment="1">
      <alignment horizontal="center" vertical="center" wrapText="1"/>
    </xf>
    <xf numFmtId="4" fontId="69" fillId="7" borderId="62" xfId="0" applyNumberFormat="1" applyFont="1" applyFill="1" applyBorder="1" applyAlignment="1">
      <alignment horizontal="center" vertical="center" wrapText="1"/>
    </xf>
    <xf numFmtId="4" fontId="69" fillId="7" borderId="50" xfId="0" applyNumberFormat="1" applyFont="1" applyFill="1" applyBorder="1" applyAlignment="1">
      <alignment horizontal="center" vertical="center" wrapText="1"/>
    </xf>
    <xf numFmtId="4" fontId="69" fillId="7" borderId="59" xfId="0" applyNumberFormat="1" applyFont="1" applyFill="1" applyBorder="1" applyAlignment="1">
      <alignment horizontal="center" vertical="center" wrapText="1"/>
    </xf>
    <xf numFmtId="49" fontId="22" fillId="6" borderId="44" xfId="0" applyNumberFormat="1" applyFont="1" applyFill="1" applyBorder="1" applyAlignment="1">
      <alignment horizontal="center" vertical="center"/>
    </xf>
    <xf numFmtId="49" fontId="22" fillId="6" borderId="84" xfId="0" applyNumberFormat="1" applyFont="1" applyFill="1" applyBorder="1" applyAlignment="1">
      <alignment horizontal="center" vertical="center"/>
    </xf>
    <xf numFmtId="49" fontId="22" fillId="6" borderId="9" xfId="0" applyNumberFormat="1" applyFont="1" applyFill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3" fontId="12" fillId="7" borderId="62" xfId="0" applyNumberFormat="1" applyFont="1" applyFill="1" applyBorder="1" applyAlignment="1">
      <alignment horizontal="center" vertical="center" wrapText="1"/>
    </xf>
    <xf numFmtId="3" fontId="12" fillId="7" borderId="50" xfId="0" applyNumberFormat="1" applyFont="1" applyFill="1" applyBorder="1" applyAlignment="1">
      <alignment horizontal="center" vertical="center" wrapText="1"/>
    </xf>
    <xf numFmtId="3" fontId="12" fillId="7" borderId="5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68" fillId="6" borderId="85" xfId="0" applyNumberFormat="1" applyFont="1" applyFill="1" applyBorder="1" applyAlignment="1">
      <alignment horizontal="center"/>
    </xf>
    <xf numFmtId="49" fontId="68" fillId="6" borderId="21" xfId="0" applyNumberFormat="1" applyFont="1" applyFill="1" applyBorder="1" applyAlignment="1">
      <alignment horizontal="center"/>
    </xf>
    <xf numFmtId="49" fontId="68" fillId="6" borderId="45" xfId="0" applyNumberFormat="1" applyFont="1" applyFill="1" applyBorder="1" applyAlignment="1">
      <alignment horizontal="center"/>
    </xf>
    <xf numFmtId="0" fontId="51" fillId="6" borderId="55" xfId="0" applyFont="1" applyFill="1" applyBorder="1" applyAlignment="1">
      <alignment horizontal="center"/>
    </xf>
    <xf numFmtId="0" fontId="51" fillId="6" borderId="16" xfId="0" applyFont="1" applyFill="1" applyBorder="1" applyAlignment="1">
      <alignment horizontal="center"/>
    </xf>
    <xf numFmtId="0" fontId="51" fillId="6" borderId="28" xfId="0" applyFont="1" applyFill="1" applyBorder="1" applyAlignment="1">
      <alignment horizontal="center"/>
    </xf>
    <xf numFmtId="0" fontId="41" fillId="6" borderId="83" xfId="0" applyFont="1" applyFill="1" applyBorder="1" applyAlignment="1">
      <alignment horizontal="center" vertical="center"/>
    </xf>
    <xf numFmtId="0" fontId="41" fillId="6" borderId="57" xfId="0" applyFont="1" applyFill="1" applyBorder="1" applyAlignment="1">
      <alignment horizontal="center" vertical="center"/>
    </xf>
    <xf numFmtId="0" fontId="41" fillId="6" borderId="62" xfId="0" applyFont="1" applyFill="1" applyBorder="1" applyAlignment="1">
      <alignment horizontal="center" vertical="center"/>
    </xf>
    <xf numFmtId="0" fontId="41" fillId="6" borderId="59" xfId="0" applyFont="1" applyFill="1" applyBorder="1" applyAlignment="1">
      <alignment horizontal="center" vertical="center"/>
    </xf>
    <xf numFmtId="0" fontId="41" fillId="6" borderId="1" xfId="0" applyFont="1" applyFill="1" applyBorder="1" applyAlignment="1">
      <alignment horizontal="center" vertical="center"/>
    </xf>
    <xf numFmtId="0" fontId="41" fillId="6" borderId="40" xfId="0" applyFont="1" applyFill="1" applyBorder="1" applyAlignment="1">
      <alignment horizontal="center" vertical="center"/>
    </xf>
    <xf numFmtId="0" fontId="41" fillId="6" borderId="17" xfId="0" applyFont="1" applyFill="1" applyBorder="1" applyAlignment="1">
      <alignment horizontal="center" vertical="center"/>
    </xf>
    <xf numFmtId="0" fontId="41" fillId="6" borderId="5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166" fontId="24" fillId="5" borderId="6" xfId="1" applyNumberFormat="1" applyFont="1" applyFill="1" applyBorder="1" applyAlignment="1">
      <alignment horizontal="center"/>
    </xf>
    <xf numFmtId="166" fontId="24" fillId="5" borderId="5" xfId="1" applyNumberFormat="1" applyFont="1" applyFill="1" applyBorder="1" applyAlignment="1">
      <alignment horizontal="center"/>
    </xf>
    <xf numFmtId="166" fontId="24" fillId="5" borderId="66" xfId="1" applyNumberFormat="1" applyFont="1" applyFill="1" applyBorder="1" applyAlignment="1">
      <alignment horizontal="center"/>
    </xf>
    <xf numFmtId="166" fontId="24" fillId="5" borderId="61" xfId="1" applyNumberFormat="1" applyFont="1" applyFill="1" applyBorder="1" applyAlignment="1">
      <alignment horizontal="center"/>
    </xf>
    <xf numFmtId="4" fontId="24" fillId="5" borderId="29" xfId="1" applyNumberFormat="1" applyFont="1" applyFill="1" applyBorder="1" applyAlignment="1">
      <alignment horizontal="center"/>
    </xf>
    <xf numFmtId="4" fontId="24" fillId="5" borderId="72" xfId="1" applyNumberFormat="1" applyFont="1" applyFill="1" applyBorder="1" applyAlignment="1">
      <alignment horizontal="center"/>
    </xf>
    <xf numFmtId="49" fontId="8" fillId="6" borderId="85" xfId="0" applyNumberFormat="1" applyFont="1" applyFill="1" applyBorder="1" applyAlignment="1">
      <alignment horizontal="center"/>
    </xf>
    <xf numFmtId="49" fontId="8" fillId="6" borderId="21" xfId="0" applyNumberFormat="1" applyFont="1" applyFill="1" applyBorder="1" applyAlignment="1">
      <alignment horizontal="center"/>
    </xf>
    <xf numFmtId="0" fontId="3" fillId="6" borderId="83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3" fillId="6" borderId="3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3" fillId="6" borderId="66" xfId="0" applyFont="1" applyFill="1" applyBorder="1" applyAlignment="1">
      <alignment horizontal="center" vertical="center" wrapText="1"/>
    </xf>
    <xf numFmtId="0" fontId="43" fillId="6" borderId="69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51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49" fontId="8" fillId="6" borderId="87" xfId="0" applyNumberFormat="1" applyFont="1" applyFill="1" applyBorder="1" applyAlignment="1">
      <alignment horizontal="center"/>
    </xf>
    <xf numFmtId="49" fontId="8" fillId="6" borderId="19" xfId="0" applyNumberFormat="1" applyFont="1" applyFill="1" applyBorder="1" applyAlignment="1">
      <alignment horizontal="center"/>
    </xf>
    <xf numFmtId="0" fontId="2" fillId="6" borderId="65" xfId="0" applyFont="1" applyFill="1" applyBorder="1" applyAlignment="1">
      <alignment horizontal="center" vertical="center"/>
    </xf>
    <xf numFmtId="0" fontId="2" fillId="6" borderId="69" xfId="0" applyFont="1" applyFill="1" applyBorder="1" applyAlignment="1">
      <alignment horizontal="center" vertical="center"/>
    </xf>
    <xf numFmtId="0" fontId="24" fillId="6" borderId="85" xfId="0" applyFont="1" applyFill="1" applyBorder="1" applyAlignment="1">
      <alignment horizontal="center"/>
    </xf>
    <xf numFmtId="0" fontId="24" fillId="6" borderId="21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4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7" fillId="12" borderId="0" xfId="0" applyFont="1" applyFill="1" applyAlignment="1">
      <alignment horizontal="center"/>
    </xf>
    <xf numFmtId="49" fontId="8" fillId="6" borderId="54" xfId="0" applyNumberFormat="1" applyFont="1" applyFill="1" applyBorder="1" applyAlignment="1">
      <alignment horizontal="center"/>
    </xf>
    <xf numFmtId="49" fontId="8" fillId="6" borderId="44" xfId="0" applyNumberFormat="1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 vertical="center"/>
    </xf>
    <xf numFmtId="0" fontId="3" fillId="6" borderId="49" xfId="0" applyFont="1" applyFill="1" applyBorder="1" applyAlignment="1">
      <alignment horizontal="center" vertical="center"/>
    </xf>
    <xf numFmtId="0" fontId="3" fillId="6" borderId="91" xfId="0" applyFont="1" applyFill="1" applyBorder="1" applyAlignment="1">
      <alignment horizontal="center" vertical="center"/>
    </xf>
    <xf numFmtId="0" fontId="3" fillId="6" borderId="88" xfId="0" applyFont="1" applyFill="1" applyBorder="1" applyAlignment="1">
      <alignment horizontal="center" vertical="center"/>
    </xf>
    <xf numFmtId="0" fontId="46" fillId="6" borderId="85" xfId="0" applyFont="1" applyFill="1" applyBorder="1" applyAlignment="1">
      <alignment horizontal="center"/>
    </xf>
    <xf numFmtId="0" fontId="46" fillId="6" borderId="21" xfId="0" applyFont="1" applyFill="1" applyBorder="1" applyAlignment="1">
      <alignment horizontal="center"/>
    </xf>
    <xf numFmtId="0" fontId="46" fillId="6" borderId="45" xfId="0" applyFont="1" applyFill="1" applyBorder="1" applyAlignment="1">
      <alignment horizontal="center"/>
    </xf>
    <xf numFmtId="0" fontId="3" fillId="6" borderId="62" xfId="0" applyFont="1" applyFill="1" applyBorder="1" applyAlignment="1">
      <alignment horizontal="center" vertical="center" wrapText="1"/>
    </xf>
    <xf numFmtId="0" fontId="3" fillId="6" borderId="59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/>
    </xf>
    <xf numFmtId="49" fontId="3" fillId="6" borderId="28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2" fillId="6" borderId="83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2" fillId="6" borderId="66" xfId="0" applyFont="1" applyFill="1" applyBorder="1" applyAlignment="1">
      <alignment horizontal="center" vertical="center"/>
    </xf>
    <xf numFmtId="0" fontId="22" fillId="6" borderId="69" xfId="0" applyFont="1" applyFill="1" applyBorder="1" applyAlignment="1">
      <alignment horizontal="center" vertical="center"/>
    </xf>
    <xf numFmtId="4" fontId="33" fillId="7" borderId="62" xfId="0" applyNumberFormat="1" applyFont="1" applyFill="1" applyBorder="1" applyAlignment="1">
      <alignment horizontal="center" vertical="center" wrapText="1"/>
    </xf>
    <xf numFmtId="4" fontId="33" fillId="7" borderId="50" xfId="0" applyNumberFormat="1" applyFont="1" applyFill="1" applyBorder="1" applyAlignment="1">
      <alignment horizontal="center" vertical="center" wrapText="1"/>
    </xf>
    <xf numFmtId="4" fontId="33" fillId="7" borderId="59" xfId="0" applyNumberFormat="1" applyFont="1" applyFill="1" applyBorder="1" applyAlignment="1">
      <alignment horizontal="center" vertical="center" wrapText="1"/>
    </xf>
    <xf numFmtId="49" fontId="33" fillId="6" borderId="85" xfId="0" applyNumberFormat="1" applyFont="1" applyFill="1" applyBorder="1" applyAlignment="1">
      <alignment horizontal="center"/>
    </xf>
    <xf numFmtId="49" fontId="33" fillId="6" borderId="21" xfId="0" applyNumberFormat="1" applyFont="1" applyFill="1" applyBorder="1" applyAlignment="1">
      <alignment horizontal="center"/>
    </xf>
    <xf numFmtId="49" fontId="33" fillId="6" borderId="45" xfId="0" applyNumberFormat="1" applyFont="1" applyFill="1" applyBorder="1" applyAlignment="1">
      <alignment horizontal="center"/>
    </xf>
    <xf numFmtId="0" fontId="22" fillId="6" borderId="39" xfId="0" applyFont="1" applyFill="1" applyBorder="1" applyAlignment="1">
      <alignment horizontal="center" vertical="center"/>
    </xf>
    <xf numFmtId="0" fontId="22" fillId="6" borderId="49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 vertical="center"/>
    </xf>
    <xf numFmtId="0" fontId="22" fillId="6" borderId="51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46" fillId="6" borderId="89" xfId="0" applyFont="1" applyFill="1" applyBorder="1" applyAlignment="1">
      <alignment horizontal="center"/>
    </xf>
    <xf numFmtId="0" fontId="22" fillId="0" borderId="21" xfId="0" applyFont="1" applyBorder="1" applyAlignment="1"/>
    <xf numFmtId="0" fontId="22" fillId="0" borderId="45" xfId="0" applyFont="1" applyBorder="1" applyAlignment="1"/>
    <xf numFmtId="0" fontId="22" fillId="6" borderId="7" xfId="0" applyFont="1" applyFill="1" applyBorder="1" applyAlignment="1">
      <alignment horizontal="center"/>
    </xf>
    <xf numFmtId="0" fontId="22" fillId="0" borderId="16" xfId="0" applyFont="1" applyBorder="1" applyAlignment="1"/>
    <xf numFmtId="0" fontId="22" fillId="0" borderId="28" xfId="0" applyFont="1" applyBorder="1" applyAlignment="1"/>
    <xf numFmtId="0" fontId="22" fillId="6" borderId="1" xfId="0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4" fontId="22" fillId="7" borderId="50" xfId="0" applyNumberFormat="1" applyFont="1" applyFill="1" applyBorder="1" applyAlignment="1">
      <alignment horizontal="center"/>
    </xf>
    <xf numFmtId="4" fontId="22" fillId="7" borderId="59" xfId="0" applyNumberFormat="1" applyFont="1" applyFill="1" applyBorder="1" applyAlignment="1">
      <alignment horizontal="center"/>
    </xf>
    <xf numFmtId="0" fontId="46" fillId="6" borderId="55" xfId="0" applyFont="1" applyFill="1" applyBorder="1" applyAlignment="1">
      <alignment horizontal="center"/>
    </xf>
    <xf numFmtId="0" fontId="46" fillId="6" borderId="16" xfId="0" applyFont="1" applyFill="1" applyBorder="1" applyAlignment="1">
      <alignment horizontal="center"/>
    </xf>
    <xf numFmtId="0" fontId="46" fillId="6" borderId="28" xfId="0" applyFont="1" applyFill="1" applyBorder="1" applyAlignment="1">
      <alignment horizontal="center"/>
    </xf>
    <xf numFmtId="0" fontId="22" fillId="6" borderId="65" xfId="0" applyFont="1" applyFill="1" applyBorder="1" applyAlignment="1">
      <alignment horizontal="center" vertical="center"/>
    </xf>
    <xf numFmtId="0" fontId="64" fillId="6" borderId="73" xfId="0" applyFont="1" applyFill="1" applyBorder="1" applyAlignment="1">
      <alignment horizontal="center"/>
    </xf>
    <xf numFmtId="0" fontId="64" fillId="6" borderId="0" xfId="0" applyFont="1" applyFill="1" applyBorder="1" applyAlignment="1">
      <alignment horizontal="center"/>
    </xf>
    <xf numFmtId="0" fontId="64" fillId="6" borderId="25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63" fillId="6" borderId="66" xfId="0" applyFont="1" applyFill="1" applyBorder="1" applyAlignment="1">
      <alignment horizontal="center" vertical="center"/>
    </xf>
    <xf numFmtId="0" fontId="63" fillId="6" borderId="69" xfId="0" applyFont="1" applyFill="1" applyBorder="1" applyAlignment="1">
      <alignment horizontal="center" vertical="center"/>
    </xf>
    <xf numFmtId="0" fontId="20" fillId="6" borderId="79" xfId="0" applyFont="1" applyFill="1" applyBorder="1" applyAlignment="1">
      <alignment horizontal="center" vertical="center"/>
    </xf>
    <xf numFmtId="0" fontId="20" fillId="6" borderId="57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4" fontId="39" fillId="7" borderId="62" xfId="0" applyNumberFormat="1" applyFont="1" applyFill="1" applyBorder="1" applyAlignment="1">
      <alignment horizontal="center" vertical="center" wrapText="1"/>
    </xf>
    <xf numFmtId="4" fontId="2" fillId="7" borderId="50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6" borderId="86" xfId="0" applyFont="1" applyFill="1" applyBorder="1" applyAlignment="1">
      <alignment horizontal="center" vertical="center"/>
    </xf>
    <xf numFmtId="0" fontId="22" fillId="6" borderId="91" xfId="0" applyFont="1" applyFill="1" applyBorder="1" applyAlignment="1">
      <alignment horizontal="center" vertical="center"/>
    </xf>
    <xf numFmtId="0" fontId="22" fillId="6" borderId="88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/>
    </xf>
    <xf numFmtId="0" fontId="22" fillId="0" borderId="46" xfId="0" applyFont="1" applyBorder="1" applyAlignment="1"/>
    <xf numFmtId="0" fontId="33" fillId="6" borderId="88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horizontal="center" vertical="center"/>
    </xf>
    <xf numFmtId="4" fontId="33" fillId="7" borderId="4" xfId="0" applyNumberFormat="1" applyFont="1" applyFill="1" applyBorder="1" applyAlignment="1">
      <alignment horizontal="center" vertical="center" wrapText="1"/>
    </xf>
    <xf numFmtId="4" fontId="22" fillId="7" borderId="4" xfId="0" applyNumberFormat="1" applyFont="1" applyFill="1" applyBorder="1" applyAlignment="1">
      <alignment horizontal="center"/>
    </xf>
    <xf numFmtId="0" fontId="33" fillId="4" borderId="58" xfId="0" applyFont="1" applyFill="1" applyBorder="1" applyAlignment="1">
      <alignment horizontal="center" vertical="center"/>
    </xf>
    <xf numFmtId="0" fontId="33" fillId="4" borderId="9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horizontal="center"/>
    </xf>
    <xf numFmtId="0" fontId="22" fillId="6" borderId="51" xfId="0" applyFont="1" applyFill="1" applyBorder="1" applyAlignment="1">
      <alignment horizontal="center"/>
    </xf>
    <xf numFmtId="49" fontId="22" fillId="6" borderId="83" xfId="0" applyNumberFormat="1" applyFont="1" applyFill="1" applyBorder="1" applyAlignment="1">
      <alignment horizontal="center"/>
    </xf>
    <xf numFmtId="49" fontId="22" fillId="6" borderId="11" xfId="0" applyNumberFormat="1" applyFont="1" applyFill="1" applyBorder="1" applyAlignment="1">
      <alignment horizontal="center"/>
    </xf>
    <xf numFmtId="49" fontId="22" fillId="6" borderId="57" xfId="0" applyNumberFormat="1" applyFont="1" applyFill="1" applyBorder="1" applyAlignment="1">
      <alignment horizontal="center"/>
    </xf>
    <xf numFmtId="49" fontId="22" fillId="6" borderId="40" xfId="0" applyNumberFormat="1" applyFont="1" applyFill="1" applyBorder="1" applyAlignment="1">
      <alignment horizontal="center"/>
    </xf>
    <xf numFmtId="0" fontId="22" fillId="6" borderId="17" xfId="0" applyFont="1" applyFill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49" fontId="33" fillId="6" borderId="54" xfId="0" applyNumberFormat="1" applyFont="1" applyFill="1" applyBorder="1" applyAlignment="1">
      <alignment horizontal="center"/>
    </xf>
    <xf numFmtId="49" fontId="33" fillId="6" borderId="44" xfId="0" applyNumberFormat="1" applyFont="1" applyFill="1" applyBorder="1" applyAlignment="1">
      <alignment horizontal="center"/>
    </xf>
    <xf numFmtId="0" fontId="46" fillId="6" borderId="103" xfId="0" applyFont="1" applyFill="1" applyBorder="1" applyAlignment="1">
      <alignment horizontal="center"/>
    </xf>
    <xf numFmtId="0" fontId="46" fillId="6" borderId="104" xfId="0" applyFont="1" applyFill="1" applyBorder="1" applyAlignment="1">
      <alignment horizontal="center"/>
    </xf>
    <xf numFmtId="0" fontId="22" fillId="6" borderId="26" xfId="0" applyFont="1" applyFill="1" applyBorder="1" applyAlignment="1">
      <alignment horizontal="center" vertical="center"/>
    </xf>
    <xf numFmtId="0" fontId="22" fillId="6" borderId="76" xfId="0" applyFont="1" applyFill="1" applyBorder="1" applyAlignment="1">
      <alignment horizontal="center" vertical="center"/>
    </xf>
    <xf numFmtId="0" fontId="22" fillId="6" borderId="4" xfId="0" applyFont="1" applyFill="1" applyBorder="1" applyAlignment="1">
      <alignment horizontal="center" vertical="center"/>
    </xf>
    <xf numFmtId="0" fontId="22" fillId="6" borderId="75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33" fillId="6" borderId="79" xfId="0" applyFont="1" applyFill="1" applyBorder="1" applyAlignment="1">
      <alignment horizontal="center" vertical="center"/>
    </xf>
    <xf numFmtId="0" fontId="46" fillId="6" borderId="58" xfId="0" applyFont="1" applyFill="1" applyBorder="1" applyAlignment="1">
      <alignment horizontal="center"/>
    </xf>
    <xf numFmtId="0" fontId="22" fillId="0" borderId="9" xfId="0" applyFont="1" applyBorder="1" applyAlignment="1"/>
    <xf numFmtId="4" fontId="22" fillId="0" borderId="4" xfId="0" applyNumberFormat="1" applyFont="1" applyBorder="1" applyAlignment="1">
      <alignment horizontal="center"/>
    </xf>
    <xf numFmtId="0" fontId="22" fillId="6" borderId="43" xfId="0" applyFont="1" applyFill="1" applyBorder="1" applyAlignment="1">
      <alignment horizontal="center" vertical="center"/>
    </xf>
    <xf numFmtId="0" fontId="22" fillId="6" borderId="79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4" fontId="52" fillId="7" borderId="62" xfId="0" applyNumberFormat="1" applyFont="1" applyFill="1" applyBorder="1" applyAlignment="1">
      <alignment horizontal="center" vertical="center" wrapText="1"/>
    </xf>
    <xf numFmtId="4" fontId="32" fillId="0" borderId="50" xfId="0" applyNumberFormat="1" applyFont="1" applyBorder="1" applyAlignment="1">
      <alignment horizontal="center"/>
    </xf>
    <xf numFmtId="4" fontId="32" fillId="0" borderId="59" xfId="0" applyNumberFormat="1" applyFont="1" applyBorder="1" applyAlignment="1">
      <alignment horizontal="center"/>
    </xf>
    <xf numFmtId="49" fontId="52" fillId="6" borderId="85" xfId="0" applyNumberFormat="1" applyFont="1" applyFill="1" applyBorder="1" applyAlignment="1">
      <alignment horizontal="center"/>
    </xf>
    <xf numFmtId="49" fontId="52" fillId="6" borderId="21" xfId="0" applyNumberFormat="1" applyFont="1" applyFill="1" applyBorder="1" applyAlignment="1">
      <alignment horizontal="center"/>
    </xf>
    <xf numFmtId="0" fontId="53" fillId="6" borderId="85" xfId="0" applyFont="1" applyFill="1" applyBorder="1" applyAlignment="1">
      <alignment horizontal="center"/>
    </xf>
    <xf numFmtId="0" fontId="32" fillId="0" borderId="21" xfId="0" applyFont="1" applyBorder="1" applyAlignment="1"/>
    <xf numFmtId="0" fontId="32" fillId="0" borderId="45" xfId="0" applyFont="1" applyBorder="1" applyAlignment="1"/>
    <xf numFmtId="0" fontId="32" fillId="6" borderId="91" xfId="0" applyFont="1" applyFill="1" applyBorder="1" applyAlignment="1">
      <alignment horizontal="center" vertical="center"/>
    </xf>
    <xf numFmtId="0" fontId="32" fillId="6" borderId="51" xfId="0" applyFont="1" applyFill="1" applyBorder="1" applyAlignment="1">
      <alignment horizontal="center" vertical="center"/>
    </xf>
    <xf numFmtId="0" fontId="32" fillId="6" borderId="88" xfId="0" applyFont="1" applyFill="1" applyBorder="1" applyAlignment="1">
      <alignment horizontal="center" vertical="center"/>
    </xf>
    <xf numFmtId="0" fontId="32" fillId="6" borderId="57" xfId="0" applyFont="1" applyFill="1" applyBorder="1" applyAlignment="1">
      <alignment horizontal="center" vertical="center"/>
    </xf>
    <xf numFmtId="0" fontId="32" fillId="6" borderId="60" xfId="0" applyFont="1" applyFill="1" applyBorder="1" applyAlignment="1">
      <alignment horizontal="center" vertical="center"/>
    </xf>
    <xf numFmtId="0" fontId="32" fillId="6" borderId="69" xfId="0" applyFont="1" applyFill="1" applyBorder="1" applyAlignment="1">
      <alignment horizontal="center" vertical="center"/>
    </xf>
    <xf numFmtId="0" fontId="32" fillId="6" borderId="43" xfId="0" applyFont="1" applyFill="1" applyBorder="1" applyAlignment="1">
      <alignment horizontal="center" vertical="center"/>
    </xf>
    <xf numFmtId="0" fontId="32" fillId="6" borderId="49" xfId="0" applyFont="1" applyFill="1" applyBorder="1" applyAlignment="1">
      <alignment horizontal="center" vertical="center"/>
    </xf>
    <xf numFmtId="4" fontId="22" fillId="7" borderId="62" xfId="0" applyNumberFormat="1" applyFont="1" applyFill="1" applyBorder="1" applyAlignment="1">
      <alignment horizontal="center" vertical="center" wrapText="1"/>
    </xf>
    <xf numFmtId="49" fontId="22" fillId="6" borderId="54" xfId="0" applyNumberFormat="1" applyFont="1" applyFill="1" applyBorder="1" applyAlignment="1">
      <alignment horizontal="center"/>
    </xf>
    <xf numFmtId="49" fontId="22" fillId="6" borderId="44" xfId="0" applyNumberFormat="1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0" borderId="4" xfId="0" applyFont="1" applyBorder="1" applyAlignment="1"/>
    <xf numFmtId="0" fontId="22" fillId="0" borderId="7" xfId="0" applyFont="1" applyBorder="1" applyAlignment="1"/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6" borderId="18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" fontId="33" fillId="3" borderId="62" xfId="0" applyNumberFormat="1" applyFont="1" applyFill="1" applyBorder="1" applyAlignment="1">
      <alignment horizontal="center" vertical="center" wrapText="1"/>
    </xf>
    <xf numFmtId="4" fontId="22" fillId="3" borderId="50" xfId="0" applyNumberFormat="1" applyFont="1" applyFill="1" applyBorder="1" applyAlignment="1">
      <alignment horizontal="center"/>
    </xf>
    <xf numFmtId="49" fontId="33" fillId="3" borderId="85" xfId="0" applyNumberFormat="1" applyFont="1" applyFill="1" applyBorder="1" applyAlignment="1">
      <alignment horizontal="center"/>
    </xf>
    <xf numFmtId="49" fontId="33" fillId="3" borderId="21" xfId="0" applyNumberFormat="1" applyFont="1" applyFill="1" applyBorder="1" applyAlignment="1">
      <alignment horizontal="center"/>
    </xf>
    <xf numFmtId="49" fontId="33" fillId="3" borderId="45" xfId="0" applyNumberFormat="1" applyFont="1" applyFill="1" applyBorder="1" applyAlignment="1">
      <alignment horizontal="center"/>
    </xf>
    <xf numFmtId="0" fontId="33" fillId="3" borderId="84" xfId="0" applyFont="1" applyFill="1" applyBorder="1" applyAlignment="1">
      <alignment horizontal="center"/>
    </xf>
    <xf numFmtId="0" fontId="46" fillId="3" borderId="9" xfId="0" applyFont="1" applyFill="1" applyBorder="1" applyAlignment="1">
      <alignment horizontal="center"/>
    </xf>
    <xf numFmtId="0" fontId="22" fillId="3" borderId="91" xfId="0" applyFont="1" applyFill="1" applyBorder="1" applyAlignment="1">
      <alignment horizontal="center" vertical="center"/>
    </xf>
    <xf numFmtId="0" fontId="22" fillId="3" borderId="51" xfId="0" applyFont="1" applyFill="1" applyBorder="1" applyAlignment="1">
      <alignment horizontal="center" vertical="center"/>
    </xf>
    <xf numFmtId="0" fontId="22" fillId="3" borderId="43" xfId="0" applyFont="1" applyFill="1" applyBorder="1" applyAlignment="1">
      <alignment horizontal="center" vertical="center"/>
    </xf>
    <xf numFmtId="0" fontId="22" fillId="3" borderId="49" xfId="0" applyFont="1" applyFill="1" applyBorder="1" applyAlignment="1">
      <alignment horizontal="center" vertical="center"/>
    </xf>
    <xf numFmtId="49" fontId="68" fillId="6" borderId="4" xfId="0" applyNumberFormat="1" applyFont="1" applyFill="1" applyBorder="1" applyAlignment="1">
      <alignment horizontal="center" vertical="center"/>
    </xf>
    <xf numFmtId="49" fontId="41" fillId="6" borderId="4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2" fillId="6" borderId="90" xfId="0" applyNumberFormat="1" applyFont="1" applyFill="1" applyBorder="1" applyAlignment="1">
      <alignment horizontal="center" vertical="center"/>
    </xf>
    <xf numFmtId="49" fontId="22" fillId="6" borderId="41" xfId="0" applyNumberFormat="1" applyFont="1" applyFill="1" applyBorder="1" applyAlignment="1">
      <alignment horizontal="center" vertical="center"/>
    </xf>
    <xf numFmtId="49" fontId="52" fillId="9" borderId="54" xfId="0" applyNumberFormat="1" applyFont="1" applyFill="1" applyBorder="1" applyAlignment="1">
      <alignment horizontal="left" vertical="center"/>
    </xf>
    <xf numFmtId="0" fontId="2" fillId="9" borderId="44" xfId="0" applyFont="1" applyFill="1" applyBorder="1" applyAlignment="1">
      <alignment vertical="center"/>
    </xf>
    <xf numFmtId="0" fontId="2" fillId="9" borderId="73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49" fontId="39" fillId="9" borderId="54" xfId="0" applyNumberFormat="1" applyFont="1" applyFill="1" applyBorder="1" applyAlignment="1">
      <alignment horizontal="center" vertical="center" wrapText="1"/>
    </xf>
    <xf numFmtId="49" fontId="39" fillId="9" borderId="73" xfId="0" applyNumberFormat="1" applyFont="1" applyFill="1" applyBorder="1" applyAlignment="1">
      <alignment horizontal="center" vertical="center" wrapText="1"/>
    </xf>
    <xf numFmtId="4" fontId="39" fillId="9" borderId="62" xfId="0" applyNumberFormat="1" applyFont="1" applyFill="1" applyBorder="1" applyAlignment="1">
      <alignment horizontal="center" vertical="center" wrapText="1"/>
    </xf>
    <xf numFmtId="4" fontId="39" fillId="9" borderId="50" xfId="0" applyNumberFormat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/>
    </xf>
    <xf numFmtId="0" fontId="25" fillId="0" borderId="44" xfId="0" applyFont="1" applyBorder="1" applyAlignment="1">
      <alignment horizontal="center"/>
    </xf>
  </cellXfs>
  <cellStyles count="2">
    <cellStyle name="Mena" xfId="1" builtinId="4"/>
    <cellStyle name="Normálne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opLeftCell="A34" zoomScaleNormal="100" workbookViewId="0">
      <selection activeCell="I65" sqref="I65"/>
    </sheetView>
  </sheetViews>
  <sheetFormatPr defaultRowHeight="12.75" x14ac:dyDescent="0.2"/>
  <cols>
    <col min="1" max="1" width="3.5703125" style="5" customWidth="1"/>
    <col min="2" max="2" width="5.140625" style="3" customWidth="1"/>
    <col min="3" max="3" width="4.140625" style="3" customWidth="1"/>
    <col min="4" max="5" width="4.5703125" style="3" customWidth="1"/>
    <col min="6" max="6" width="0.28515625" style="2" customWidth="1"/>
    <col min="7" max="7" width="41.28515625" style="2" customWidth="1"/>
    <col min="8" max="8" width="12.28515625" style="31" customWidth="1"/>
    <col min="9" max="9" width="19" style="870" customWidth="1"/>
  </cols>
  <sheetData>
    <row r="1" spans="1:9" ht="23.25" x14ac:dyDescent="0.2">
      <c r="A1" s="1359" t="s">
        <v>498</v>
      </c>
      <c r="B1" s="1359"/>
      <c r="C1" s="1359"/>
      <c r="D1" s="1359"/>
      <c r="E1" s="1359"/>
      <c r="F1" s="1359"/>
      <c r="G1" s="1359"/>
      <c r="H1" s="1359"/>
      <c r="I1" s="1359"/>
    </row>
    <row r="2" spans="1:9" ht="15.75" thickBot="1" x14ac:dyDescent="0.25">
      <c r="A2" s="767"/>
      <c r="B2" s="4"/>
      <c r="C2" s="4"/>
      <c r="D2" s="4"/>
      <c r="E2" s="4"/>
      <c r="F2" s="4"/>
      <c r="G2" s="4"/>
      <c r="H2" s="32"/>
    </row>
    <row r="3" spans="1:9" ht="12.75" customHeight="1" x14ac:dyDescent="0.2">
      <c r="A3" s="1353" t="s">
        <v>20</v>
      </c>
      <c r="B3" s="1354"/>
      <c r="C3" s="1354"/>
      <c r="D3" s="1354"/>
      <c r="E3" s="1354"/>
      <c r="F3" s="1354"/>
      <c r="G3" s="1355"/>
      <c r="H3" s="1360" t="s">
        <v>401</v>
      </c>
      <c r="I3" s="1363" t="s">
        <v>426</v>
      </c>
    </row>
    <row r="4" spans="1:9" ht="12.75" customHeight="1" x14ac:dyDescent="0.2">
      <c r="A4" s="1356"/>
      <c r="B4" s="1357"/>
      <c r="C4" s="1357"/>
      <c r="D4" s="1357"/>
      <c r="E4" s="1357"/>
      <c r="F4" s="1357"/>
      <c r="G4" s="1358"/>
      <c r="H4" s="1361"/>
      <c r="I4" s="1364"/>
    </row>
    <row r="5" spans="1:9" x14ac:dyDescent="0.2">
      <c r="A5" s="768"/>
      <c r="B5" s="22" t="s">
        <v>22</v>
      </c>
      <c r="C5" s="22" t="s">
        <v>23</v>
      </c>
      <c r="D5" s="22" t="s">
        <v>24</v>
      </c>
      <c r="E5" s="34"/>
      <c r="F5" s="23"/>
      <c r="G5" s="12"/>
      <c r="H5" s="1361"/>
      <c r="I5" s="1364"/>
    </row>
    <row r="6" spans="1:9" ht="13.5" thickBot="1" x14ac:dyDescent="0.25">
      <c r="A6" s="768"/>
      <c r="B6" s="24"/>
      <c r="C6" s="25"/>
      <c r="D6" s="24" t="s">
        <v>25</v>
      </c>
      <c r="E6" s="35"/>
      <c r="F6" s="15"/>
      <c r="G6" s="14"/>
      <c r="H6" s="1362"/>
      <c r="I6" s="1365"/>
    </row>
    <row r="7" spans="1:9" ht="13.5" thickTop="1" x14ac:dyDescent="0.2">
      <c r="A7" s="776"/>
      <c r="B7" s="17" t="s">
        <v>27</v>
      </c>
      <c r="C7" s="18"/>
      <c r="D7" s="19"/>
      <c r="E7" s="36"/>
      <c r="F7" s="20" t="s">
        <v>28</v>
      </c>
      <c r="G7" s="174"/>
      <c r="H7" s="136">
        <f xml:space="preserve"> SUM(H9+H12+H17)</f>
        <v>224655</v>
      </c>
      <c r="I7" s="872">
        <f>SUM(I9+I12+I17)</f>
        <v>264041.13</v>
      </c>
    </row>
    <row r="8" spans="1:9" x14ac:dyDescent="0.2">
      <c r="A8" s="776"/>
      <c r="B8" s="39"/>
      <c r="C8" s="41"/>
      <c r="D8" s="42"/>
      <c r="E8" s="43"/>
      <c r="F8" s="44"/>
      <c r="G8" s="175"/>
      <c r="H8" s="137"/>
      <c r="I8" s="871"/>
    </row>
    <row r="9" spans="1:9" x14ac:dyDescent="0.2">
      <c r="A9" s="777"/>
      <c r="B9" s="769" t="s">
        <v>29</v>
      </c>
      <c r="C9" s="124"/>
      <c r="D9" s="125"/>
      <c r="E9" s="126"/>
      <c r="F9" s="127" t="s">
        <v>30</v>
      </c>
      <c r="G9" s="176"/>
      <c r="H9" s="138">
        <f>H10</f>
        <v>162000</v>
      </c>
      <c r="I9" s="872">
        <f>SUM(I10)</f>
        <v>205553</v>
      </c>
    </row>
    <row r="10" spans="1:9" x14ac:dyDescent="0.2">
      <c r="A10" s="776"/>
      <c r="B10" s="88"/>
      <c r="C10" s="45" t="s">
        <v>31</v>
      </c>
      <c r="D10" s="46" t="s">
        <v>32</v>
      </c>
      <c r="E10" s="47"/>
      <c r="F10" s="49" t="s">
        <v>33</v>
      </c>
      <c r="G10" s="177"/>
      <c r="H10" s="139">
        <v>162000</v>
      </c>
      <c r="I10" s="873">
        <v>205553</v>
      </c>
    </row>
    <row r="11" spans="1:9" x14ac:dyDescent="0.2">
      <c r="A11" s="776"/>
      <c r="B11" s="88"/>
      <c r="C11" s="45"/>
      <c r="D11" s="46"/>
      <c r="E11" s="47"/>
      <c r="F11" s="49"/>
      <c r="G11" s="177"/>
      <c r="H11" s="139"/>
      <c r="I11" s="873"/>
    </row>
    <row r="12" spans="1:9" x14ac:dyDescent="0.2">
      <c r="A12" s="776"/>
      <c r="B12" s="770" t="s">
        <v>34</v>
      </c>
      <c r="C12" s="757"/>
      <c r="D12" s="758"/>
      <c r="E12" s="759"/>
      <c r="F12" s="27" t="s">
        <v>35</v>
      </c>
      <c r="G12" s="178"/>
      <c r="H12" s="140">
        <f>SUM(H14:H15)</f>
        <v>51800</v>
      </c>
      <c r="I12" s="885">
        <f>SUM(I14:I15)</f>
        <v>46874.85</v>
      </c>
    </row>
    <row r="13" spans="1:9" x14ac:dyDescent="0.2">
      <c r="A13" s="776"/>
      <c r="B13" s="68"/>
      <c r="C13" s="50" t="s">
        <v>36</v>
      </c>
      <c r="D13" s="51"/>
      <c r="E13" s="52"/>
      <c r="F13" s="49" t="s">
        <v>37</v>
      </c>
      <c r="G13" s="179"/>
      <c r="H13" s="141"/>
      <c r="I13" s="875"/>
    </row>
    <row r="14" spans="1:9" x14ac:dyDescent="0.2">
      <c r="A14" s="776"/>
      <c r="B14" s="68"/>
      <c r="C14" s="50"/>
      <c r="D14" s="51" t="s">
        <v>38</v>
      </c>
      <c r="E14" s="52"/>
      <c r="F14" s="44" t="s">
        <v>39</v>
      </c>
      <c r="G14" s="179"/>
      <c r="H14" s="142">
        <v>46000</v>
      </c>
      <c r="I14" s="876">
        <v>41003.18</v>
      </c>
    </row>
    <row r="15" spans="1:9" x14ac:dyDescent="0.2">
      <c r="A15" s="776"/>
      <c r="B15" s="68"/>
      <c r="C15" s="50"/>
      <c r="D15" s="51" t="s">
        <v>40</v>
      </c>
      <c r="E15" s="52"/>
      <c r="F15" s="44" t="s">
        <v>41</v>
      </c>
      <c r="G15" s="179"/>
      <c r="H15" s="142">
        <v>5800</v>
      </c>
      <c r="I15" s="876">
        <v>5871.67</v>
      </c>
    </row>
    <row r="16" spans="1:9" x14ac:dyDescent="0.2">
      <c r="A16" s="776"/>
      <c r="B16" s="60"/>
      <c r="C16" s="50"/>
      <c r="D16" s="51"/>
      <c r="E16" s="52"/>
      <c r="F16" s="44"/>
      <c r="G16" s="179"/>
      <c r="H16" s="142"/>
      <c r="I16" s="876"/>
    </row>
    <row r="17" spans="1:9" x14ac:dyDescent="0.2">
      <c r="A17" s="776"/>
      <c r="B17" s="770" t="s">
        <v>42</v>
      </c>
      <c r="C17" s="757"/>
      <c r="D17" s="758"/>
      <c r="E17" s="759"/>
      <c r="F17" s="48" t="s">
        <v>43</v>
      </c>
      <c r="G17" s="178"/>
      <c r="H17" s="140">
        <f>SUM(H18:H23)</f>
        <v>10855</v>
      </c>
      <c r="I17" s="885">
        <f>SUM(I18:I23)</f>
        <v>11613.28</v>
      </c>
    </row>
    <row r="18" spans="1:9" x14ac:dyDescent="0.2">
      <c r="A18" s="776"/>
      <c r="B18" s="771"/>
      <c r="C18" s="37" t="s">
        <v>44</v>
      </c>
      <c r="D18" s="54" t="s">
        <v>38</v>
      </c>
      <c r="E18" s="55"/>
      <c r="F18" s="44" t="s">
        <v>133</v>
      </c>
      <c r="G18" s="175"/>
      <c r="H18" s="141">
        <v>1070</v>
      </c>
      <c r="I18" s="875">
        <v>990</v>
      </c>
    </row>
    <row r="19" spans="1:9" x14ac:dyDescent="0.2">
      <c r="A19" s="776"/>
      <c r="B19" s="771"/>
      <c r="C19" s="37"/>
      <c r="D19" s="54" t="s">
        <v>32</v>
      </c>
      <c r="E19" s="55"/>
      <c r="F19" s="44"/>
      <c r="G19" s="175" t="s">
        <v>183</v>
      </c>
      <c r="H19" s="141">
        <v>135</v>
      </c>
      <c r="I19" s="875">
        <v>50</v>
      </c>
    </row>
    <row r="20" spans="1:9" x14ac:dyDescent="0.2">
      <c r="A20" s="776"/>
      <c r="B20" s="771"/>
      <c r="C20" s="37"/>
      <c r="D20" s="54" t="s">
        <v>53</v>
      </c>
      <c r="E20" s="55"/>
      <c r="F20" s="44" t="s">
        <v>8</v>
      </c>
      <c r="G20" s="175" t="s">
        <v>154</v>
      </c>
      <c r="H20" s="141">
        <v>100</v>
      </c>
      <c r="I20" s="875">
        <v>0</v>
      </c>
    </row>
    <row r="21" spans="1:9" x14ac:dyDescent="0.2">
      <c r="A21" s="776"/>
      <c r="B21" s="771"/>
      <c r="C21" s="37"/>
      <c r="D21" s="54" t="s">
        <v>184</v>
      </c>
      <c r="E21" s="55"/>
      <c r="F21" s="44"/>
      <c r="G21" s="175" t="s">
        <v>359</v>
      </c>
      <c r="H21" s="141">
        <v>500</v>
      </c>
      <c r="I21" s="875">
        <v>1031</v>
      </c>
    </row>
    <row r="22" spans="1:9" x14ac:dyDescent="0.2">
      <c r="A22" s="776"/>
      <c r="B22" s="771"/>
      <c r="C22" s="37"/>
      <c r="D22" s="54" t="s">
        <v>168</v>
      </c>
      <c r="E22" s="55"/>
      <c r="F22" s="44"/>
      <c r="G22" s="175" t="s">
        <v>185</v>
      </c>
      <c r="H22" s="141">
        <v>150</v>
      </c>
      <c r="I22" s="875">
        <v>45</v>
      </c>
    </row>
    <row r="23" spans="1:9" x14ac:dyDescent="0.2">
      <c r="A23" s="776"/>
      <c r="B23" s="68"/>
      <c r="C23" s="50"/>
      <c r="D23" s="51" t="s">
        <v>45</v>
      </c>
      <c r="E23" s="52"/>
      <c r="F23" s="56"/>
      <c r="G23" s="179" t="s">
        <v>186</v>
      </c>
      <c r="H23" s="143">
        <v>8900</v>
      </c>
      <c r="I23" s="877">
        <v>9497.2800000000007</v>
      </c>
    </row>
    <row r="24" spans="1:9" x14ac:dyDescent="0.2">
      <c r="A24" s="776"/>
      <c r="B24" s="60"/>
      <c r="C24" s="886"/>
      <c r="D24" s="51"/>
      <c r="E24" s="52"/>
      <c r="F24" s="56"/>
      <c r="G24" s="179"/>
      <c r="H24" s="142"/>
      <c r="I24" s="876"/>
    </row>
    <row r="25" spans="1:9" x14ac:dyDescent="0.2">
      <c r="A25" s="776"/>
      <c r="B25" s="770" t="s">
        <v>46</v>
      </c>
      <c r="C25" s="756"/>
      <c r="D25" s="760"/>
      <c r="E25" s="173"/>
      <c r="F25" s="48" t="s">
        <v>47</v>
      </c>
      <c r="G25" s="1224" t="s">
        <v>452</v>
      </c>
      <c r="H25" s="140">
        <f>SUM(H26:H30)</f>
        <v>47700</v>
      </c>
      <c r="I25" s="885">
        <f>SUM(I26:I30)</f>
        <v>24701.56</v>
      </c>
    </row>
    <row r="26" spans="1:9" x14ac:dyDescent="0.2">
      <c r="A26" s="776"/>
      <c r="B26" s="772"/>
      <c r="C26" s="45" t="s">
        <v>48</v>
      </c>
      <c r="D26" s="60" t="s">
        <v>40</v>
      </c>
      <c r="E26" s="61"/>
      <c r="F26" s="62" t="s">
        <v>49</v>
      </c>
      <c r="G26" s="177" t="s">
        <v>187</v>
      </c>
      <c r="H26" s="142">
        <v>10000</v>
      </c>
      <c r="I26" s="876">
        <v>8652.59</v>
      </c>
    </row>
    <row r="27" spans="1:9" x14ac:dyDescent="0.2">
      <c r="A27" s="776"/>
      <c r="B27" s="772"/>
      <c r="C27" s="45" t="s">
        <v>48</v>
      </c>
      <c r="D27" s="63" t="s">
        <v>32</v>
      </c>
      <c r="E27" s="64"/>
      <c r="F27" s="49"/>
      <c r="G27" s="177" t="s">
        <v>188</v>
      </c>
      <c r="H27" s="142">
        <v>1600</v>
      </c>
      <c r="I27" s="876">
        <v>1504.57</v>
      </c>
    </row>
    <row r="28" spans="1:9" x14ac:dyDescent="0.2">
      <c r="A28" s="776"/>
      <c r="B28" s="772"/>
      <c r="C28" s="45" t="s">
        <v>48</v>
      </c>
      <c r="D28" s="63" t="s">
        <v>32</v>
      </c>
      <c r="E28" s="64" t="s">
        <v>189</v>
      </c>
      <c r="F28" s="49"/>
      <c r="G28" s="177" t="s">
        <v>360</v>
      </c>
      <c r="H28" s="142">
        <v>36000</v>
      </c>
      <c r="I28" s="876">
        <v>14400</v>
      </c>
    </row>
    <row r="29" spans="1:9" x14ac:dyDescent="0.2">
      <c r="A29" s="776"/>
      <c r="B29" s="772"/>
      <c r="C29" s="45"/>
      <c r="D29" s="63"/>
      <c r="E29" s="64"/>
      <c r="F29" s="49"/>
      <c r="G29" s="177" t="s">
        <v>427</v>
      </c>
      <c r="H29" s="142">
        <v>0</v>
      </c>
      <c r="I29" s="876">
        <v>144.4</v>
      </c>
    </row>
    <row r="30" spans="1:9" x14ac:dyDescent="0.2">
      <c r="A30" s="776"/>
      <c r="B30" s="772"/>
      <c r="C30" s="59" t="s">
        <v>48</v>
      </c>
      <c r="D30" s="63" t="s">
        <v>32</v>
      </c>
      <c r="E30" s="64" t="s">
        <v>190</v>
      </c>
      <c r="F30" s="62"/>
      <c r="G30" s="180" t="s">
        <v>191</v>
      </c>
      <c r="H30" s="144">
        <v>100</v>
      </c>
      <c r="I30" s="878">
        <v>0</v>
      </c>
    </row>
    <row r="31" spans="1:9" x14ac:dyDescent="0.2">
      <c r="A31" s="776"/>
      <c r="B31" s="772"/>
      <c r="C31" s="59"/>
      <c r="D31" s="63"/>
      <c r="E31" s="64"/>
      <c r="F31" s="62"/>
      <c r="G31" s="177"/>
      <c r="H31" s="139"/>
      <c r="I31" s="873"/>
    </row>
    <row r="32" spans="1:9" x14ac:dyDescent="0.2">
      <c r="A32" s="776"/>
      <c r="B32" s="770" t="s">
        <v>50</v>
      </c>
      <c r="C32" s="761"/>
      <c r="D32" s="762"/>
      <c r="E32" s="763"/>
      <c r="F32" s="27" t="s">
        <v>51</v>
      </c>
      <c r="G32" s="178"/>
      <c r="H32" s="140">
        <f>SUM(H33:H43)</f>
        <v>126350</v>
      </c>
      <c r="I32" s="885">
        <f xml:space="preserve"> SUM(I33+I34+I35+I36+I37+I38+I39+I40+I41+I42+I43+I44+I45+I46+I47)</f>
        <v>127256</v>
      </c>
    </row>
    <row r="33" spans="1:10" x14ac:dyDescent="0.2">
      <c r="A33" s="776"/>
      <c r="B33" s="772"/>
      <c r="C33" s="45" t="s">
        <v>52</v>
      </c>
      <c r="D33" s="60" t="s">
        <v>53</v>
      </c>
      <c r="E33" s="61" t="s">
        <v>189</v>
      </c>
      <c r="F33" s="62" t="s">
        <v>134</v>
      </c>
      <c r="G33" s="177" t="s">
        <v>192</v>
      </c>
      <c r="H33" s="142">
        <v>8000</v>
      </c>
      <c r="I33" s="876">
        <v>10724</v>
      </c>
    </row>
    <row r="34" spans="1:10" x14ac:dyDescent="0.2">
      <c r="A34" s="776"/>
      <c r="B34" s="772"/>
      <c r="C34" s="59"/>
      <c r="D34" s="63"/>
      <c r="E34" s="64" t="s">
        <v>193</v>
      </c>
      <c r="F34" s="49"/>
      <c r="G34" s="177" t="s">
        <v>194</v>
      </c>
      <c r="H34" s="142">
        <v>150</v>
      </c>
      <c r="I34" s="876">
        <v>493.37</v>
      </c>
    </row>
    <row r="35" spans="1:10" x14ac:dyDescent="0.2">
      <c r="A35" s="776"/>
      <c r="B35" s="772"/>
      <c r="C35" s="53" t="s">
        <v>54</v>
      </c>
      <c r="D35" s="63"/>
      <c r="E35" s="64" t="s">
        <v>190</v>
      </c>
      <c r="F35" s="65" t="s">
        <v>55</v>
      </c>
      <c r="G35" s="179" t="s">
        <v>195</v>
      </c>
      <c r="H35" s="142">
        <v>100000</v>
      </c>
      <c r="I35" s="876">
        <v>79529.14</v>
      </c>
    </row>
    <row r="36" spans="1:10" x14ac:dyDescent="0.2">
      <c r="A36" s="776"/>
      <c r="B36" s="772"/>
      <c r="C36" s="45" t="s">
        <v>56</v>
      </c>
      <c r="D36" s="60" t="s">
        <v>38</v>
      </c>
      <c r="E36" s="61" t="s">
        <v>189</v>
      </c>
      <c r="F36" s="62" t="s">
        <v>57</v>
      </c>
      <c r="G36" s="179" t="s">
        <v>361</v>
      </c>
      <c r="H36" s="142">
        <v>500</v>
      </c>
      <c r="I36" s="876">
        <v>519.02</v>
      </c>
    </row>
    <row r="37" spans="1:10" x14ac:dyDescent="0.2">
      <c r="A37" s="776"/>
      <c r="B37" s="772"/>
      <c r="C37" s="59"/>
      <c r="D37" s="60" t="s">
        <v>38</v>
      </c>
      <c r="E37" s="61" t="s">
        <v>196</v>
      </c>
      <c r="F37" s="66" t="s">
        <v>135</v>
      </c>
      <c r="G37" s="181" t="s">
        <v>197</v>
      </c>
      <c r="H37" s="141">
        <v>150</v>
      </c>
      <c r="I37" s="875">
        <v>152.47999999999999</v>
      </c>
    </row>
    <row r="38" spans="1:10" x14ac:dyDescent="0.2">
      <c r="A38" s="776"/>
      <c r="B38" s="75"/>
      <c r="C38" s="67"/>
      <c r="D38" s="68" t="s">
        <v>38</v>
      </c>
      <c r="E38" s="69" t="s">
        <v>198</v>
      </c>
      <c r="F38" s="70" t="s">
        <v>136</v>
      </c>
      <c r="G38" s="182" t="s">
        <v>199</v>
      </c>
      <c r="H38" s="141">
        <v>200</v>
      </c>
      <c r="I38" s="875">
        <v>428.3</v>
      </c>
    </row>
    <row r="39" spans="1:10" x14ac:dyDescent="0.2">
      <c r="A39" s="776"/>
      <c r="B39" s="773"/>
      <c r="C39" s="71"/>
      <c r="D39" s="72" t="s">
        <v>38</v>
      </c>
      <c r="E39" s="73" t="s">
        <v>200</v>
      </c>
      <c r="F39" s="74" t="s">
        <v>75</v>
      </c>
      <c r="G39" s="183" t="s">
        <v>201</v>
      </c>
      <c r="H39" s="142">
        <v>500</v>
      </c>
      <c r="I39" s="876">
        <v>49.76</v>
      </c>
    </row>
    <row r="40" spans="1:10" x14ac:dyDescent="0.2">
      <c r="A40" s="776"/>
      <c r="B40" s="75"/>
      <c r="C40" s="75" t="s">
        <v>56</v>
      </c>
      <c r="D40" s="68" t="s">
        <v>32</v>
      </c>
      <c r="E40" s="69" t="s">
        <v>189</v>
      </c>
      <c r="F40" s="76"/>
      <c r="G40" s="180" t="s">
        <v>371</v>
      </c>
      <c r="H40" s="139">
        <v>5000</v>
      </c>
      <c r="I40" s="873">
        <v>8392.49</v>
      </c>
    </row>
    <row r="41" spans="1:10" x14ac:dyDescent="0.2">
      <c r="A41" s="776"/>
      <c r="B41" s="75"/>
      <c r="C41" s="75"/>
      <c r="D41" s="68"/>
      <c r="E41" s="69" t="s">
        <v>202</v>
      </c>
      <c r="F41" s="76"/>
      <c r="G41" s="180" t="s">
        <v>203</v>
      </c>
      <c r="H41" s="139">
        <v>1800</v>
      </c>
      <c r="I41" s="873">
        <v>2888.71</v>
      </c>
    </row>
    <row r="42" spans="1:10" x14ac:dyDescent="0.2">
      <c r="A42" s="776"/>
      <c r="B42" s="75"/>
      <c r="C42" s="75"/>
      <c r="D42" s="68"/>
      <c r="E42" s="69" t="s">
        <v>196</v>
      </c>
      <c r="F42" s="76"/>
      <c r="G42" s="180" t="s">
        <v>372</v>
      </c>
      <c r="H42" s="139">
        <v>1000</v>
      </c>
      <c r="I42" s="873">
        <v>1057.19</v>
      </c>
    </row>
    <row r="43" spans="1:10" x14ac:dyDescent="0.2">
      <c r="A43" s="776"/>
      <c r="B43" s="132"/>
      <c r="C43" s="132"/>
      <c r="D43" s="133"/>
      <c r="E43" s="134"/>
      <c r="F43" s="135"/>
      <c r="G43" s="184" t="s">
        <v>373</v>
      </c>
      <c r="H43" s="145">
        <v>9050</v>
      </c>
      <c r="I43" s="879">
        <v>0</v>
      </c>
    </row>
    <row r="44" spans="1:10" x14ac:dyDescent="0.2">
      <c r="A44" s="776"/>
      <c r="B44" s="132"/>
      <c r="C44" s="132"/>
      <c r="D44" s="133"/>
      <c r="E44" s="134"/>
      <c r="F44" s="135"/>
      <c r="G44" s="184" t="s">
        <v>428</v>
      </c>
      <c r="H44" s="145">
        <v>0</v>
      </c>
      <c r="I44" s="879">
        <v>286</v>
      </c>
    </row>
    <row r="45" spans="1:10" x14ac:dyDescent="0.2">
      <c r="A45" s="776"/>
      <c r="B45" s="132"/>
      <c r="C45" s="132"/>
      <c r="D45" s="133"/>
      <c r="E45" s="134"/>
      <c r="F45" s="135"/>
      <c r="G45" s="184" t="s">
        <v>499</v>
      </c>
      <c r="H45" s="145">
        <v>0</v>
      </c>
      <c r="I45" s="879">
        <v>5400</v>
      </c>
      <c r="J45">
        <v>0</v>
      </c>
    </row>
    <row r="46" spans="1:10" x14ac:dyDescent="0.2">
      <c r="A46" s="776"/>
      <c r="B46" s="132"/>
      <c r="C46" s="132"/>
      <c r="D46" s="133"/>
      <c r="E46" s="134"/>
      <c r="F46" s="135"/>
      <c r="G46" s="184" t="s">
        <v>502</v>
      </c>
      <c r="H46" s="145">
        <v>0</v>
      </c>
      <c r="I46" s="879">
        <v>12566.4</v>
      </c>
    </row>
    <row r="47" spans="1:10" x14ac:dyDescent="0.2">
      <c r="A47" s="776"/>
      <c r="B47" s="132"/>
      <c r="C47" s="132"/>
      <c r="D47" s="133"/>
      <c r="E47" s="134"/>
      <c r="F47" s="135"/>
      <c r="G47" s="184" t="s">
        <v>429</v>
      </c>
      <c r="H47" s="145">
        <v>0</v>
      </c>
      <c r="I47" s="879">
        <v>4769.1400000000003</v>
      </c>
    </row>
    <row r="48" spans="1:10" x14ac:dyDescent="0.2">
      <c r="A48" s="776"/>
      <c r="B48" s="774" t="s">
        <v>58</v>
      </c>
      <c r="C48" s="764"/>
      <c r="D48" s="765"/>
      <c r="E48" s="766"/>
      <c r="F48" s="78" t="s">
        <v>59</v>
      </c>
      <c r="G48" s="185"/>
      <c r="H48" s="140">
        <f>SUM(H49:H49)</f>
        <v>100</v>
      </c>
      <c r="I48" s="874">
        <f>SUM(I49)</f>
        <v>102.28</v>
      </c>
    </row>
    <row r="49" spans="1:9" x14ac:dyDescent="0.2">
      <c r="A49" s="776"/>
      <c r="B49" s="88"/>
      <c r="C49" s="53" t="s">
        <v>60</v>
      </c>
      <c r="D49" s="79"/>
      <c r="E49" s="64"/>
      <c r="F49" s="65" t="s">
        <v>61</v>
      </c>
      <c r="G49" s="177"/>
      <c r="H49" s="142">
        <v>100</v>
      </c>
      <c r="I49" s="876">
        <v>102.28</v>
      </c>
    </row>
    <row r="50" spans="1:9" ht="12" customHeight="1" x14ac:dyDescent="0.2">
      <c r="A50" s="776"/>
      <c r="B50" s="80"/>
      <c r="C50" s="37"/>
      <c r="D50" s="81"/>
      <c r="E50" s="82"/>
      <c r="F50" s="83"/>
      <c r="G50" s="186"/>
      <c r="H50" s="146"/>
      <c r="I50" s="880"/>
    </row>
    <row r="51" spans="1:9" x14ac:dyDescent="0.2">
      <c r="A51" s="776"/>
      <c r="B51" s="84" t="s">
        <v>70</v>
      </c>
      <c r="C51" s="85"/>
      <c r="D51" s="86"/>
      <c r="E51" s="87"/>
      <c r="F51" s="21" t="s">
        <v>71</v>
      </c>
      <c r="G51" s="187"/>
      <c r="H51" s="147">
        <f>SUM(H53+H54+H55+H56+H57+H58+H59+H60+H61+H62+H64)</f>
        <v>48704</v>
      </c>
      <c r="I51" s="888">
        <f>SUM(I53+I54+I55+I56+I57+I58+I59+I60+I61+I62+I63+I64+I65+I66)</f>
        <v>68388.28</v>
      </c>
    </row>
    <row r="52" spans="1:9" x14ac:dyDescent="0.2">
      <c r="A52" s="776"/>
      <c r="B52" s="88"/>
      <c r="C52" s="77"/>
      <c r="D52" s="57"/>
      <c r="E52" s="58"/>
      <c r="F52" s="27"/>
      <c r="G52" s="177"/>
      <c r="H52" s="148"/>
      <c r="I52" s="881"/>
    </row>
    <row r="53" spans="1:9" x14ac:dyDescent="0.2">
      <c r="A53" s="776"/>
      <c r="B53" s="88"/>
      <c r="C53" s="60"/>
      <c r="D53" s="60" t="s">
        <v>38</v>
      </c>
      <c r="E53" s="61" t="s">
        <v>189</v>
      </c>
      <c r="F53" s="44" t="s">
        <v>137</v>
      </c>
      <c r="G53" s="177"/>
      <c r="H53" s="141">
        <v>40000</v>
      </c>
      <c r="I53" s="875">
        <v>53132</v>
      </c>
    </row>
    <row r="54" spans="1:9" x14ac:dyDescent="0.2">
      <c r="A54" s="776"/>
      <c r="B54" s="88"/>
      <c r="C54" s="60"/>
      <c r="D54" s="60"/>
      <c r="E54" s="61" t="s">
        <v>202</v>
      </c>
      <c r="F54" s="62" t="s">
        <v>138</v>
      </c>
      <c r="G54" s="177" t="s">
        <v>206</v>
      </c>
      <c r="H54" s="149">
        <v>1810</v>
      </c>
      <c r="I54" s="882">
        <v>1864.69</v>
      </c>
    </row>
    <row r="55" spans="1:9" x14ac:dyDescent="0.2">
      <c r="A55" s="776"/>
      <c r="B55" s="88"/>
      <c r="C55" s="60"/>
      <c r="D55" s="60"/>
      <c r="E55" s="61" t="s">
        <v>190</v>
      </c>
      <c r="F55" s="62"/>
      <c r="G55" s="177" t="s">
        <v>207</v>
      </c>
      <c r="H55" s="149">
        <v>857</v>
      </c>
      <c r="I55" s="882">
        <v>864.9</v>
      </c>
    </row>
    <row r="56" spans="1:9" x14ac:dyDescent="0.2">
      <c r="A56" s="776"/>
      <c r="B56" s="88"/>
      <c r="C56" s="60"/>
      <c r="D56" s="60"/>
      <c r="E56" s="61" t="s">
        <v>208</v>
      </c>
      <c r="F56" s="62"/>
      <c r="G56" s="177" t="s">
        <v>209</v>
      </c>
      <c r="H56" s="149">
        <v>93</v>
      </c>
      <c r="I56" s="882">
        <v>87.07</v>
      </c>
    </row>
    <row r="57" spans="1:9" x14ac:dyDescent="0.2">
      <c r="A57" s="776"/>
      <c r="B57" s="88"/>
      <c r="C57" s="60"/>
      <c r="D57" s="60"/>
      <c r="E57" s="61" t="s">
        <v>198</v>
      </c>
      <c r="F57" s="62"/>
      <c r="G57" s="177" t="s">
        <v>210</v>
      </c>
      <c r="H57" s="149">
        <v>640</v>
      </c>
      <c r="I57" s="882">
        <v>834</v>
      </c>
    </row>
    <row r="58" spans="1:9" x14ac:dyDescent="0.2">
      <c r="A58" s="776"/>
      <c r="B58" s="88"/>
      <c r="C58" s="88"/>
      <c r="D58" s="57"/>
      <c r="E58" s="58" t="s">
        <v>204</v>
      </c>
      <c r="F58" s="62" t="s">
        <v>73</v>
      </c>
      <c r="G58" s="177" t="s">
        <v>205</v>
      </c>
      <c r="H58" s="146">
        <v>310</v>
      </c>
      <c r="I58" s="880">
        <v>306.89999999999998</v>
      </c>
    </row>
    <row r="59" spans="1:9" x14ac:dyDescent="0.2">
      <c r="A59" s="776"/>
      <c r="B59" s="88"/>
      <c r="C59" s="88"/>
      <c r="D59" s="57"/>
      <c r="E59" s="58" t="s">
        <v>211</v>
      </c>
      <c r="F59" s="62" t="s">
        <v>139</v>
      </c>
      <c r="G59" s="177" t="s">
        <v>212</v>
      </c>
      <c r="H59" s="149">
        <v>1300</v>
      </c>
      <c r="I59" s="882">
        <v>1736</v>
      </c>
    </row>
    <row r="60" spans="1:9" x14ac:dyDescent="0.2">
      <c r="A60" s="776"/>
      <c r="B60" s="88"/>
      <c r="C60" s="88"/>
      <c r="D60" s="57"/>
      <c r="E60" s="58" t="s">
        <v>105</v>
      </c>
      <c r="F60" s="62"/>
      <c r="G60" s="177" t="s">
        <v>362</v>
      </c>
      <c r="H60" s="149">
        <v>40</v>
      </c>
      <c r="I60" s="882">
        <v>40.18</v>
      </c>
    </row>
    <row r="61" spans="1:9" x14ac:dyDescent="0.2">
      <c r="A61" s="776"/>
      <c r="B61" s="88"/>
      <c r="C61" s="88"/>
      <c r="D61" s="57"/>
      <c r="E61" s="58" t="s">
        <v>214</v>
      </c>
      <c r="F61" s="62"/>
      <c r="G61" s="177" t="s">
        <v>213</v>
      </c>
      <c r="H61" s="149">
        <v>3600</v>
      </c>
      <c r="I61" s="882">
        <v>8190</v>
      </c>
    </row>
    <row r="62" spans="1:9" x14ac:dyDescent="0.2">
      <c r="A62" s="776"/>
      <c r="B62" s="775"/>
      <c r="C62" s="88" t="s">
        <v>72</v>
      </c>
      <c r="D62" s="57" t="s">
        <v>168</v>
      </c>
      <c r="E62" s="58" t="s">
        <v>204</v>
      </c>
      <c r="F62" s="62"/>
      <c r="G62" s="177" t="s">
        <v>215</v>
      </c>
      <c r="H62" s="149">
        <v>54</v>
      </c>
      <c r="I62" s="882">
        <v>54</v>
      </c>
    </row>
    <row r="63" spans="1:9" x14ac:dyDescent="0.2">
      <c r="A63" s="776"/>
      <c r="B63" s="775"/>
      <c r="C63" s="88"/>
      <c r="D63" s="57"/>
      <c r="E63" s="58"/>
      <c r="F63" s="62"/>
      <c r="G63" s="177" t="s">
        <v>430</v>
      </c>
      <c r="H63" s="149">
        <v>0</v>
      </c>
      <c r="I63" s="882">
        <v>421.54</v>
      </c>
    </row>
    <row r="64" spans="1:9" x14ac:dyDescent="0.2">
      <c r="A64" s="776"/>
      <c r="B64" s="775"/>
      <c r="C64" s="88"/>
      <c r="D64" s="57"/>
      <c r="E64" s="58"/>
      <c r="F64" s="62"/>
      <c r="G64" s="177" t="s">
        <v>431</v>
      </c>
      <c r="H64" s="149">
        <v>0</v>
      </c>
      <c r="I64" s="882">
        <v>121</v>
      </c>
    </row>
    <row r="65" spans="1:9" x14ac:dyDescent="0.2">
      <c r="A65" s="776"/>
      <c r="B65" s="775"/>
      <c r="C65" s="88"/>
      <c r="D65" s="57"/>
      <c r="E65" s="58"/>
      <c r="F65" s="62"/>
      <c r="G65" s="177" t="s">
        <v>500</v>
      </c>
      <c r="H65" s="149">
        <v>0</v>
      </c>
      <c r="I65" s="882">
        <v>536</v>
      </c>
    </row>
    <row r="66" spans="1:9" x14ac:dyDescent="0.2">
      <c r="A66" s="776"/>
      <c r="B66" s="775"/>
      <c r="C66" s="88"/>
      <c r="D66" s="57"/>
      <c r="E66" s="58"/>
      <c r="F66" s="62"/>
      <c r="G66" s="177" t="s">
        <v>501</v>
      </c>
      <c r="H66" s="149">
        <v>0</v>
      </c>
      <c r="I66" s="882">
        <v>200</v>
      </c>
    </row>
    <row r="67" spans="1:9" x14ac:dyDescent="0.2">
      <c r="A67" s="776"/>
      <c r="B67" s="84"/>
      <c r="C67" s="84"/>
      <c r="D67" s="86"/>
      <c r="E67" s="87"/>
      <c r="F67" s="21" t="s">
        <v>155</v>
      </c>
      <c r="G67" s="188"/>
      <c r="H67" s="147">
        <v>7530</v>
      </c>
      <c r="I67" s="888">
        <f>SUM(I68)</f>
        <v>9228.73</v>
      </c>
    </row>
    <row r="68" spans="1:9" x14ac:dyDescent="0.2">
      <c r="A68" s="776"/>
      <c r="B68" s="89"/>
      <c r="C68" s="88"/>
      <c r="D68" s="57"/>
      <c r="E68" s="58"/>
      <c r="F68" s="28"/>
      <c r="G68" s="177" t="s">
        <v>140</v>
      </c>
      <c r="H68" s="150">
        <v>7530</v>
      </c>
      <c r="I68" s="883">
        <v>9228.73</v>
      </c>
    </row>
    <row r="69" spans="1:9" x14ac:dyDescent="0.2">
      <c r="A69" s="776"/>
      <c r="B69" s="89"/>
      <c r="C69" s="88"/>
      <c r="D69" s="57"/>
      <c r="E69" s="58"/>
      <c r="F69" s="62"/>
      <c r="G69" s="180"/>
      <c r="H69" s="148"/>
      <c r="I69" s="881"/>
    </row>
    <row r="70" spans="1:9" ht="12.75" customHeight="1" x14ac:dyDescent="0.2">
      <c r="A70" s="776"/>
      <c r="B70" s="88"/>
      <c r="C70" s="89"/>
      <c r="D70" s="90"/>
      <c r="E70" s="58"/>
      <c r="F70" s="62"/>
      <c r="G70" s="180"/>
      <c r="H70" s="151"/>
      <c r="I70" s="884"/>
    </row>
    <row r="71" spans="1:9" ht="23.25" customHeight="1" thickBot="1" x14ac:dyDescent="0.25">
      <c r="A71" s="776"/>
      <c r="B71" s="91"/>
      <c r="C71" s="91"/>
      <c r="D71" s="92"/>
      <c r="E71" s="93"/>
      <c r="F71" s="94" t="s">
        <v>74</v>
      </c>
      <c r="G71" s="189"/>
      <c r="H71" s="152">
        <f>SUM(H9+H12+H17+H25+H32+H48+H51+H67)</f>
        <v>455039</v>
      </c>
      <c r="I71" s="887">
        <f>SUM(I9+I12+I17+I25+I32+I48+I51+I67)</f>
        <v>493717.98</v>
      </c>
    </row>
  </sheetData>
  <mergeCells count="4">
    <mergeCell ref="A3:G4"/>
    <mergeCell ref="A1:I1"/>
    <mergeCell ref="H3:H6"/>
    <mergeCell ref="I3:I6"/>
  </mergeCells>
  <phoneticPr fontId="0" type="noConversion"/>
  <printOptions horizontalCentered="1" verticalCentered="1"/>
  <pageMargins left="0.51181102362204722" right="0.59055118110236227" top="0.39370078740157483" bottom="0.35433070866141736" header="0.51181102362204722" footer="0.31496062992125984"/>
  <pageSetup paperSize="9" scale="90" orientation="portrait" r:id="rId1"/>
  <headerFooter alignWithMargins="0">
    <oddFooter>&amp;LNávrh rozpočtut 2015&amp;CBP&amp;Rv11022015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zoomScale="130" zoomScaleNormal="130" workbookViewId="0">
      <selection activeCell="W19" sqref="W19"/>
    </sheetView>
  </sheetViews>
  <sheetFormatPr defaultRowHeight="12.75" x14ac:dyDescent="0.2"/>
  <cols>
    <col min="1" max="1" width="2.7109375" style="1" customWidth="1"/>
    <col min="2" max="2" width="3.42578125" style="98" customWidth="1"/>
    <col min="3" max="3" width="7.28515625" style="26" customWidth="1"/>
    <col min="4" max="4" width="2.28515625" style="26" customWidth="1"/>
    <col min="5" max="5" width="41.140625" style="26" customWidth="1"/>
    <col min="6" max="7" width="11.42578125" style="26" hidden="1" customWidth="1"/>
    <col min="8" max="8" width="11.140625" style="26" bestFit="1" customWidth="1"/>
    <col min="9" max="10" width="8.7109375" style="26" hidden="1" customWidth="1"/>
    <col min="11" max="11" width="11.140625" style="26" bestFit="1" customWidth="1"/>
    <col min="12" max="16" width="7.7109375" style="26" hidden="1" customWidth="1"/>
    <col min="17" max="17" width="11.42578125" style="927" customWidth="1"/>
    <col min="18" max="16384" width="9.140625" style="26"/>
  </cols>
  <sheetData>
    <row r="1" spans="1:17" s="97" customFormat="1" ht="23.25" x14ac:dyDescent="0.35">
      <c r="A1" s="1454" t="s">
        <v>265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  <c r="M1" s="1454"/>
      <c r="N1" s="1454"/>
      <c r="O1" s="1454"/>
      <c r="P1" s="1454"/>
      <c r="Q1" s="1454"/>
    </row>
    <row r="2" spans="1:17" ht="13.5" thickBot="1" x14ac:dyDescent="0.25"/>
    <row r="3" spans="1:17" ht="19.5" customHeight="1" thickBot="1" x14ac:dyDescent="0.3">
      <c r="A3" s="1462" t="s">
        <v>221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4"/>
      <c r="L3" s="117"/>
      <c r="M3" s="118"/>
      <c r="N3" s="118"/>
      <c r="O3" s="118"/>
      <c r="P3" s="119"/>
      <c r="Q3" s="1459" t="s">
        <v>437</v>
      </c>
    </row>
    <row r="4" spans="1:17" ht="18.75" customHeight="1" x14ac:dyDescent="0.2">
      <c r="A4" s="102"/>
      <c r="B4" s="1473" t="s">
        <v>132</v>
      </c>
      <c r="C4" s="1474"/>
      <c r="D4" s="1474"/>
      <c r="E4" s="1474"/>
      <c r="F4" s="1474"/>
      <c r="G4" s="1474"/>
      <c r="H4" s="1474"/>
      <c r="I4" s="1474"/>
      <c r="J4" s="1474"/>
      <c r="K4" s="1475"/>
      <c r="L4" s="1484" t="s">
        <v>19</v>
      </c>
      <c r="M4" s="1485"/>
      <c r="N4" s="1485"/>
      <c r="O4" s="1485"/>
      <c r="P4" s="1486"/>
      <c r="Q4" s="1482"/>
    </row>
    <row r="5" spans="1:17" ht="15" x14ac:dyDescent="0.2">
      <c r="A5" s="103"/>
      <c r="B5" s="490" t="s">
        <v>93</v>
      </c>
      <c r="C5" s="491" t="s">
        <v>17</v>
      </c>
      <c r="D5" s="1476" t="s">
        <v>18</v>
      </c>
      <c r="E5" s="1477"/>
      <c r="F5" s="1477"/>
      <c r="G5" s="1477"/>
      <c r="H5" s="1477"/>
      <c r="I5" s="1477"/>
      <c r="J5" s="1477"/>
      <c r="K5" s="1478"/>
      <c r="L5" s="1469"/>
      <c r="M5" s="1470"/>
      <c r="N5" s="1470"/>
      <c r="O5" s="1470"/>
      <c r="P5" s="1471"/>
      <c r="Q5" s="1482"/>
    </row>
    <row r="6" spans="1:17" ht="15" x14ac:dyDescent="0.2">
      <c r="A6" s="104"/>
      <c r="B6" s="494" t="s">
        <v>94</v>
      </c>
      <c r="C6" s="495" t="s">
        <v>92</v>
      </c>
      <c r="D6" s="229"/>
      <c r="E6" s="230" t="s">
        <v>11</v>
      </c>
      <c r="F6" s="1479">
        <v>610</v>
      </c>
      <c r="G6" s="1481">
        <v>620</v>
      </c>
      <c r="H6" s="1479">
        <v>630</v>
      </c>
      <c r="I6" s="1481">
        <v>640</v>
      </c>
      <c r="J6" s="1467">
        <v>650</v>
      </c>
      <c r="K6" s="1467" t="s">
        <v>9</v>
      </c>
      <c r="L6" s="1472">
        <v>711</v>
      </c>
      <c r="M6" s="1481">
        <v>714</v>
      </c>
      <c r="N6" s="1481">
        <v>716</v>
      </c>
      <c r="O6" s="1481">
        <v>717</v>
      </c>
      <c r="P6" s="1487" t="s">
        <v>9</v>
      </c>
      <c r="Q6" s="1482"/>
    </row>
    <row r="7" spans="1:17" ht="15.75" thickBot="1" x14ac:dyDescent="0.25">
      <c r="A7" s="105"/>
      <c r="B7" s="496"/>
      <c r="C7" s="497"/>
      <c r="D7" s="231"/>
      <c r="E7" s="232"/>
      <c r="F7" s="1480"/>
      <c r="G7" s="1468"/>
      <c r="H7" s="1480"/>
      <c r="I7" s="1468"/>
      <c r="J7" s="1468"/>
      <c r="K7" s="1468"/>
      <c r="L7" s="1466"/>
      <c r="M7" s="1468"/>
      <c r="N7" s="1468"/>
      <c r="O7" s="1468"/>
      <c r="P7" s="1458"/>
      <c r="Q7" s="1483"/>
    </row>
    <row r="8" spans="1:17" ht="17.25" thickTop="1" thickBot="1" x14ac:dyDescent="0.25">
      <c r="A8" s="106"/>
      <c r="B8" s="498" t="s">
        <v>264</v>
      </c>
      <c r="C8" s="499"/>
      <c r="D8" s="500"/>
      <c r="E8" s="533"/>
      <c r="F8" s="534">
        <f t="shared" ref="F8:J8" si="0">SUM(F9:F13)</f>
        <v>0</v>
      </c>
      <c r="G8" s="534">
        <f t="shared" si="0"/>
        <v>0</v>
      </c>
      <c r="H8" s="534">
        <f>+H9</f>
        <v>2500</v>
      </c>
      <c r="I8" s="534">
        <f t="shared" si="0"/>
        <v>0</v>
      </c>
      <c r="J8" s="534">
        <f t="shared" si="0"/>
        <v>0</v>
      </c>
      <c r="K8" s="534">
        <f>+K9</f>
        <v>2500</v>
      </c>
      <c r="L8" s="535"/>
      <c r="M8" s="534"/>
      <c r="N8" s="534"/>
      <c r="O8" s="536"/>
      <c r="P8" s="537"/>
      <c r="Q8" s="1347">
        <f>SUM(Q10:Q13)</f>
        <v>3725.84</v>
      </c>
    </row>
    <row r="9" spans="1:17" ht="16.5" thickTop="1" x14ac:dyDescent="0.25">
      <c r="A9" s="107"/>
      <c r="B9" s="453"/>
      <c r="C9" s="454" t="s">
        <v>259</v>
      </c>
      <c r="D9" s="233" t="s">
        <v>104</v>
      </c>
      <c r="E9" s="538"/>
      <c r="F9" s="234">
        <f>SUM(F10:F13)</f>
        <v>0</v>
      </c>
      <c r="G9" s="234">
        <f>SUM(G10:G13)</f>
        <v>0</v>
      </c>
      <c r="H9" s="234">
        <f>SUM(H10:H13)</f>
        <v>2500</v>
      </c>
      <c r="I9" s="234">
        <f>SUM(I10:I13)</f>
        <v>0</v>
      </c>
      <c r="J9" s="457">
        <f>SUM(J10:J13)</f>
        <v>0</v>
      </c>
      <c r="K9" s="457">
        <f>SUM(H9:J9)</f>
        <v>2500</v>
      </c>
      <c r="L9" s="508"/>
      <c r="M9" s="457"/>
      <c r="N9" s="457"/>
      <c r="O9" s="457"/>
      <c r="P9" s="539"/>
      <c r="Q9" s="1348">
        <f>SUM(Q10:Q13)</f>
        <v>3725.84</v>
      </c>
    </row>
    <row r="10" spans="1:17" ht="15" x14ac:dyDescent="0.2">
      <c r="A10" s="107"/>
      <c r="B10" s="453"/>
      <c r="C10" s="540"/>
      <c r="D10" s="237" t="s">
        <v>13</v>
      </c>
      <c r="E10" s="463" t="s">
        <v>263</v>
      </c>
      <c r="F10" s="239"/>
      <c r="G10" s="240"/>
      <c r="H10" s="241">
        <v>1000</v>
      </c>
      <c r="I10" s="239"/>
      <c r="J10" s="240"/>
      <c r="K10" s="541">
        <f>SUM(H10:J10)</f>
        <v>1000</v>
      </c>
      <c r="L10" s="464"/>
      <c r="M10" s="240"/>
      <c r="N10" s="240"/>
      <c r="O10" s="240"/>
      <c r="P10" s="542"/>
      <c r="Q10" s="1349">
        <v>166.8</v>
      </c>
    </row>
    <row r="11" spans="1:17" ht="15" x14ac:dyDescent="0.2">
      <c r="A11" s="107"/>
      <c r="B11" s="453"/>
      <c r="C11" s="540"/>
      <c r="D11" s="237" t="s">
        <v>14</v>
      </c>
      <c r="E11" s="463" t="s">
        <v>113</v>
      </c>
      <c r="F11" s="239"/>
      <c r="G11" s="240"/>
      <c r="H11" s="241">
        <v>500</v>
      </c>
      <c r="I11" s="239"/>
      <c r="J11" s="240"/>
      <c r="K11" s="541">
        <f>SUM(H11:J11)</f>
        <v>500</v>
      </c>
      <c r="L11" s="464"/>
      <c r="M11" s="240"/>
      <c r="N11" s="240"/>
      <c r="O11" s="240"/>
      <c r="P11" s="542"/>
      <c r="Q11" s="1349">
        <v>960</v>
      </c>
    </row>
    <row r="12" spans="1:17" ht="15" x14ac:dyDescent="0.2">
      <c r="A12" s="116"/>
      <c r="B12" s="1271"/>
      <c r="C12" s="473"/>
      <c r="D12" s="1176" t="s">
        <v>15</v>
      </c>
      <c r="E12" s="1272" t="s">
        <v>69</v>
      </c>
      <c r="F12" s="1273"/>
      <c r="G12" s="475"/>
      <c r="H12" s="476">
        <v>1000</v>
      </c>
      <c r="I12" s="1273"/>
      <c r="J12" s="475"/>
      <c r="K12" s="1274">
        <v>1000</v>
      </c>
      <c r="L12" s="1275"/>
      <c r="M12" s="475"/>
      <c r="N12" s="475"/>
      <c r="O12" s="475"/>
      <c r="P12" s="1276"/>
      <c r="Q12" s="1350">
        <v>840</v>
      </c>
    </row>
    <row r="13" spans="1:17" ht="15.75" thickBot="1" x14ac:dyDescent="0.25">
      <c r="A13" s="115"/>
      <c r="B13" s="543"/>
      <c r="C13" s="544"/>
      <c r="D13" s="545" t="s">
        <v>483</v>
      </c>
      <c r="E13" s="546" t="s">
        <v>484</v>
      </c>
      <c r="F13" s="547"/>
      <c r="G13" s="548"/>
      <c r="H13" s="549">
        <v>0</v>
      </c>
      <c r="I13" s="547"/>
      <c r="J13" s="548"/>
      <c r="K13" s="550">
        <v>0</v>
      </c>
      <c r="L13" s="551"/>
      <c r="M13" s="548"/>
      <c r="N13" s="548"/>
      <c r="O13" s="548"/>
      <c r="P13" s="552"/>
      <c r="Q13" s="1351">
        <v>1759.04</v>
      </c>
    </row>
    <row r="14" spans="1:17" ht="15" x14ac:dyDescent="0.2">
      <c r="A14" s="112"/>
      <c r="B14" s="11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1079"/>
    </row>
  </sheetData>
  <mergeCells count="18">
    <mergeCell ref="L4:P4"/>
    <mergeCell ref="P6:P7"/>
    <mergeCell ref="A1:Q1"/>
    <mergeCell ref="K6:K7"/>
    <mergeCell ref="L6:L7"/>
    <mergeCell ref="A3:K3"/>
    <mergeCell ref="B4:K4"/>
    <mergeCell ref="D5:K5"/>
    <mergeCell ref="F6:F7"/>
    <mergeCell ref="G6:G7"/>
    <mergeCell ref="H6:H7"/>
    <mergeCell ref="I6:I7"/>
    <mergeCell ref="J6:J7"/>
    <mergeCell ref="O6:O7"/>
    <mergeCell ref="L5:P5"/>
    <mergeCell ref="Q3:Q7"/>
    <mergeCell ref="N6:N7"/>
    <mergeCell ref="M6:M7"/>
  </mergeCells>
  <phoneticPr fontId="3" type="noConversion"/>
  <printOptions horizontalCentered="1"/>
  <pageMargins left="0" right="0" top="0.74803149606299213" bottom="0.51181102362204722" header="0.51181102362204722" footer="0.31496062992125984"/>
  <pageSetup paperSize="9" orientation="landscape" r:id="rId1"/>
  <headerFooter alignWithMargins="0">
    <oddFooter>&amp;LNávrh Rozpočtu 2015&amp;CP6&amp;Rv11022015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opLeftCell="A22" zoomScale="85" zoomScaleNormal="85" zoomScaleSheetLayoutView="100" workbookViewId="0">
      <selection activeCell="K27" sqref="K27"/>
    </sheetView>
  </sheetViews>
  <sheetFormatPr defaultRowHeight="12.75" x14ac:dyDescent="0.2"/>
  <cols>
    <col min="1" max="1" width="3.85546875" style="1" customWidth="1"/>
    <col min="2" max="2" width="3.42578125" style="98" customWidth="1"/>
    <col min="3" max="3" width="7.28515625" style="26" customWidth="1"/>
    <col min="4" max="4" width="2.7109375" style="26" customWidth="1"/>
    <col min="5" max="5" width="37" style="26" customWidth="1"/>
    <col min="6" max="6" width="11.42578125" style="26" customWidth="1"/>
    <col min="7" max="7" width="11.42578125" style="26" hidden="1" customWidth="1"/>
    <col min="8" max="8" width="11.42578125" style="26" customWidth="1"/>
    <col min="9" max="9" width="11.42578125" style="26" hidden="1" customWidth="1"/>
    <col min="10" max="10" width="11.42578125" style="26" customWidth="1"/>
    <col min="11" max="11" width="13.28515625" style="927" customWidth="1"/>
    <col min="12" max="12" width="9.140625" style="26"/>
    <col min="13" max="13" width="10.5703125" style="26" bestFit="1" customWidth="1"/>
    <col min="14" max="16384" width="9.140625" style="26"/>
  </cols>
  <sheetData>
    <row r="1" spans="1:12" ht="23.25" x14ac:dyDescent="0.35">
      <c r="A1" s="1407" t="s">
        <v>266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</row>
    <row r="2" spans="1:12" ht="8.25" customHeight="1" thickBot="1" x14ac:dyDescent="0.25"/>
    <row r="3" spans="1:12" ht="13.5" customHeight="1" thickBot="1" x14ac:dyDescent="0.25">
      <c r="A3" s="1426" t="s">
        <v>221</v>
      </c>
      <c r="B3" s="1427"/>
      <c r="C3" s="1427"/>
      <c r="D3" s="1427"/>
      <c r="E3" s="1427"/>
      <c r="F3" s="1427"/>
      <c r="G3" s="1427"/>
      <c r="H3" s="1427"/>
      <c r="I3" s="1427"/>
      <c r="J3" s="1427"/>
      <c r="K3" s="1501" t="s">
        <v>437</v>
      </c>
    </row>
    <row r="4" spans="1:12" ht="18.75" customHeight="1" x14ac:dyDescent="0.3">
      <c r="A4" s="7"/>
      <c r="B4" s="553"/>
      <c r="C4" s="554"/>
      <c r="D4" s="555"/>
      <c r="E4" s="556"/>
      <c r="F4" s="1488" t="s">
        <v>132</v>
      </c>
      <c r="G4" s="1489"/>
      <c r="H4" s="1489"/>
      <c r="I4" s="1489"/>
      <c r="J4" s="1490"/>
      <c r="K4" s="1502"/>
    </row>
    <row r="5" spans="1:12" x14ac:dyDescent="0.2">
      <c r="A5" s="6"/>
      <c r="B5" s="557" t="s">
        <v>93</v>
      </c>
      <c r="C5" s="558" t="s">
        <v>17</v>
      </c>
      <c r="D5" s="1499" t="s">
        <v>18</v>
      </c>
      <c r="E5" s="1500"/>
      <c r="F5" s="1500"/>
      <c r="G5" s="1500"/>
      <c r="H5" s="1500"/>
      <c r="I5" s="1500"/>
      <c r="J5" s="1500"/>
      <c r="K5" s="1502"/>
    </row>
    <row r="6" spans="1:12" x14ac:dyDescent="0.2">
      <c r="A6" s="7"/>
      <c r="B6" s="559" t="s">
        <v>94</v>
      </c>
      <c r="C6" s="560" t="s">
        <v>92</v>
      </c>
      <c r="D6" s="555"/>
      <c r="E6" s="556" t="s">
        <v>11</v>
      </c>
      <c r="F6" s="1491">
        <v>610</v>
      </c>
      <c r="G6" s="1493">
        <v>620</v>
      </c>
      <c r="H6" s="1493">
        <v>630</v>
      </c>
      <c r="I6" s="1497">
        <v>640</v>
      </c>
      <c r="J6" s="1495" t="s">
        <v>9</v>
      </c>
      <c r="K6" s="1502"/>
    </row>
    <row r="7" spans="1:12" ht="13.5" thickBot="1" x14ac:dyDescent="0.25">
      <c r="A7" s="8"/>
      <c r="B7" s="561"/>
      <c r="C7" s="562"/>
      <c r="D7" s="563"/>
      <c r="E7" s="564"/>
      <c r="F7" s="1492"/>
      <c r="G7" s="1494"/>
      <c r="H7" s="1494"/>
      <c r="I7" s="1498"/>
      <c r="J7" s="1496"/>
      <c r="K7" s="1503"/>
    </row>
    <row r="8" spans="1:12" ht="15.75" thickTop="1" x14ac:dyDescent="0.2">
      <c r="A8" s="100"/>
      <c r="B8" s="565"/>
      <c r="C8" s="566" t="s">
        <v>266</v>
      </c>
      <c r="D8" s="567"/>
      <c r="E8" s="568"/>
      <c r="F8" s="569">
        <f t="shared" ref="F8:K8" si="0">SUM(F9+F23+F42+F49+F59)</f>
        <v>111000</v>
      </c>
      <c r="G8" s="569">
        <f t="shared" si="0"/>
        <v>0</v>
      </c>
      <c r="H8" s="569">
        <f t="shared" si="0"/>
        <v>15840</v>
      </c>
      <c r="I8" s="569">
        <f t="shared" si="0"/>
        <v>0</v>
      </c>
      <c r="J8" s="570">
        <f t="shared" si="0"/>
        <v>126840</v>
      </c>
      <c r="K8" s="1225">
        <f t="shared" si="0"/>
        <v>135856.19</v>
      </c>
    </row>
    <row r="9" spans="1:12" ht="14.25" x14ac:dyDescent="0.2">
      <c r="A9" s="101"/>
      <c r="B9" s="571">
        <v>1</v>
      </c>
      <c r="C9" s="572" t="s">
        <v>123</v>
      </c>
      <c r="D9" s="573"/>
      <c r="E9" s="573"/>
      <c r="F9" s="574">
        <f>SUM(F10)</f>
        <v>40000</v>
      </c>
      <c r="G9" s="574">
        <f>SUM(G10)</f>
        <v>0</v>
      </c>
      <c r="H9" s="574">
        <f>SUM(H10)</f>
        <v>5380</v>
      </c>
      <c r="I9" s="574">
        <f>SUM(I10)</f>
        <v>0</v>
      </c>
      <c r="J9" s="574">
        <f>J10</f>
        <v>45380</v>
      </c>
      <c r="K9" s="1049">
        <f>K10</f>
        <v>43774.260000000009</v>
      </c>
      <c r="L9" s="99"/>
    </row>
    <row r="10" spans="1:12" ht="15" x14ac:dyDescent="0.25">
      <c r="A10" s="101"/>
      <c r="B10" s="575"/>
      <c r="C10" s="576" t="s">
        <v>267</v>
      </c>
      <c r="D10" s="577" t="s">
        <v>114</v>
      </c>
      <c r="E10" s="578"/>
      <c r="F10" s="579">
        <f>SUM(F11:F21)</f>
        <v>40000</v>
      </c>
      <c r="G10" s="579">
        <f>SUM(G11:G21)</f>
        <v>0</v>
      </c>
      <c r="H10" s="579">
        <f>SUM(H11:H21)</f>
        <v>5380</v>
      </c>
      <c r="I10" s="579">
        <f>SUM(I11:I21)</f>
        <v>0</v>
      </c>
      <c r="J10" s="579">
        <f>SUM(J11:J21)</f>
        <v>45380</v>
      </c>
      <c r="K10" s="1050">
        <f>SUM(K11+K12+K13+K14+K15+K16+K17+K18+K19+K20+K21+K22)</f>
        <v>43774.260000000009</v>
      </c>
      <c r="L10" s="99"/>
    </row>
    <row r="11" spans="1:12" ht="14.25" x14ac:dyDescent="0.2">
      <c r="A11" s="100"/>
      <c r="B11" s="575"/>
      <c r="C11" s="580"/>
      <c r="D11" s="581"/>
      <c r="E11" s="582" t="s">
        <v>246</v>
      </c>
      <c r="F11" s="583">
        <v>40000</v>
      </c>
      <c r="G11" s="583"/>
      <c r="H11" s="584"/>
      <c r="I11" s="585"/>
      <c r="J11" s="583">
        <f t="shared" ref="J11:J40" si="1">SUM(F11:I11)</f>
        <v>40000</v>
      </c>
      <c r="K11" s="1051">
        <v>42361.48</v>
      </c>
      <c r="L11" s="99"/>
    </row>
    <row r="12" spans="1:12" ht="14.25" x14ac:dyDescent="0.2">
      <c r="A12" s="101"/>
      <c r="B12" s="575"/>
      <c r="C12" s="580"/>
      <c r="D12" s="581"/>
      <c r="E12" s="582" t="s">
        <v>268</v>
      </c>
      <c r="F12" s="585"/>
      <c r="G12" s="585"/>
      <c r="H12" s="586">
        <v>3000</v>
      </c>
      <c r="I12" s="585"/>
      <c r="J12" s="583">
        <f t="shared" si="1"/>
        <v>3000</v>
      </c>
      <c r="K12" s="1051">
        <v>0</v>
      </c>
      <c r="L12" s="99"/>
    </row>
    <row r="13" spans="1:12" ht="14.25" x14ac:dyDescent="0.2">
      <c r="A13" s="101"/>
      <c r="B13" s="575"/>
      <c r="C13" s="580"/>
      <c r="D13" s="581"/>
      <c r="E13" s="582" t="s">
        <v>269</v>
      </c>
      <c r="F13" s="585"/>
      <c r="G13" s="585"/>
      <c r="H13" s="586">
        <v>800</v>
      </c>
      <c r="I13" s="585"/>
      <c r="J13" s="583">
        <f t="shared" si="1"/>
        <v>800</v>
      </c>
      <c r="K13" s="1051">
        <v>0</v>
      </c>
      <c r="L13" s="99"/>
    </row>
    <row r="14" spans="1:12" ht="14.25" x14ac:dyDescent="0.2">
      <c r="A14" s="100"/>
      <c r="B14" s="575"/>
      <c r="C14" s="580"/>
      <c r="D14" s="581"/>
      <c r="E14" s="582" t="s">
        <v>270</v>
      </c>
      <c r="F14" s="583"/>
      <c r="G14" s="583"/>
      <c r="H14" s="586">
        <v>100</v>
      </c>
      <c r="I14" s="583"/>
      <c r="J14" s="583">
        <f t="shared" si="1"/>
        <v>100</v>
      </c>
      <c r="K14" s="1051">
        <v>0</v>
      </c>
      <c r="L14" s="99"/>
    </row>
    <row r="15" spans="1:12" ht="14.25" x14ac:dyDescent="0.2">
      <c r="A15" s="101"/>
      <c r="B15" s="575"/>
      <c r="C15" s="580"/>
      <c r="D15" s="581"/>
      <c r="E15" s="582" t="s">
        <v>271</v>
      </c>
      <c r="F15" s="583"/>
      <c r="G15" s="583"/>
      <c r="H15" s="586">
        <v>100</v>
      </c>
      <c r="I15" s="583"/>
      <c r="J15" s="583">
        <f t="shared" si="1"/>
        <v>100</v>
      </c>
      <c r="K15" s="1051">
        <v>150.97999999999999</v>
      </c>
      <c r="L15" s="99"/>
    </row>
    <row r="16" spans="1:12" ht="14.25" x14ac:dyDescent="0.2">
      <c r="A16" s="101"/>
      <c r="B16" s="575"/>
      <c r="C16" s="580"/>
      <c r="D16" s="581"/>
      <c r="E16" s="582" t="s">
        <v>272</v>
      </c>
      <c r="F16" s="583"/>
      <c r="G16" s="583"/>
      <c r="H16" s="586">
        <v>30</v>
      </c>
      <c r="I16" s="583"/>
      <c r="J16" s="583">
        <v>30</v>
      </c>
      <c r="K16" s="1051">
        <f t="shared" ref="K16:K55" si="2">+J16</f>
        <v>30</v>
      </c>
      <c r="L16" s="99"/>
    </row>
    <row r="17" spans="1:13" ht="14.25" x14ac:dyDescent="0.2">
      <c r="A17" s="100"/>
      <c r="B17" s="575"/>
      <c r="C17" s="580"/>
      <c r="D17" s="581"/>
      <c r="E17" s="582" t="s">
        <v>274</v>
      </c>
      <c r="F17" s="583"/>
      <c r="G17" s="583"/>
      <c r="H17" s="586">
        <v>500</v>
      </c>
      <c r="I17" s="583"/>
      <c r="J17" s="583">
        <f t="shared" si="1"/>
        <v>500</v>
      </c>
      <c r="K17" s="1051">
        <v>287.12</v>
      </c>
      <c r="L17" s="99"/>
    </row>
    <row r="18" spans="1:13" ht="14.25" x14ac:dyDescent="0.2">
      <c r="A18" s="101"/>
      <c r="B18" s="575"/>
      <c r="C18" s="580"/>
      <c r="D18" s="581"/>
      <c r="E18" s="582" t="s">
        <v>276</v>
      </c>
      <c r="F18" s="583"/>
      <c r="G18" s="583"/>
      <c r="H18" s="586">
        <v>500</v>
      </c>
      <c r="I18" s="583"/>
      <c r="J18" s="583">
        <f t="shared" si="1"/>
        <v>500</v>
      </c>
      <c r="K18" s="1051">
        <v>551.5</v>
      </c>
      <c r="L18" s="99"/>
      <c r="M18" s="867"/>
    </row>
    <row r="19" spans="1:13" ht="14.25" x14ac:dyDescent="0.2">
      <c r="A19" s="101"/>
      <c r="B19" s="575"/>
      <c r="C19" s="580"/>
      <c r="D19" s="581"/>
      <c r="E19" s="582" t="s">
        <v>365</v>
      </c>
      <c r="F19" s="583"/>
      <c r="G19" s="583"/>
      <c r="H19" s="586">
        <v>150</v>
      </c>
      <c r="I19" s="583"/>
      <c r="J19" s="583">
        <f t="shared" si="1"/>
        <v>150</v>
      </c>
      <c r="K19" s="1051">
        <v>63.85</v>
      </c>
      <c r="L19" s="99"/>
    </row>
    <row r="20" spans="1:13" ht="14.25" x14ac:dyDescent="0.2">
      <c r="A20" s="100"/>
      <c r="B20" s="575"/>
      <c r="C20" s="580"/>
      <c r="D20" s="581"/>
      <c r="E20" s="582" t="s">
        <v>277</v>
      </c>
      <c r="F20" s="583"/>
      <c r="G20" s="583"/>
      <c r="H20" s="586">
        <v>100</v>
      </c>
      <c r="I20" s="583"/>
      <c r="J20" s="583">
        <f t="shared" si="1"/>
        <v>100</v>
      </c>
      <c r="K20" s="1051">
        <v>119.72</v>
      </c>
      <c r="L20" s="99"/>
    </row>
    <row r="21" spans="1:13" ht="14.25" x14ac:dyDescent="0.2">
      <c r="A21" s="101"/>
      <c r="B21" s="575"/>
      <c r="C21" s="580"/>
      <c r="D21" s="581"/>
      <c r="E21" s="582" t="s">
        <v>275</v>
      </c>
      <c r="F21" s="583"/>
      <c r="G21" s="583"/>
      <c r="H21" s="586">
        <v>100</v>
      </c>
      <c r="I21" s="583"/>
      <c r="J21" s="583">
        <f t="shared" si="1"/>
        <v>100</v>
      </c>
      <c r="K21" s="1051">
        <v>65.61</v>
      </c>
      <c r="L21" s="99"/>
    </row>
    <row r="22" spans="1:13" ht="14.25" x14ac:dyDescent="0.2">
      <c r="A22" s="101"/>
      <c r="B22" s="575"/>
      <c r="C22" s="580"/>
      <c r="D22" s="581"/>
      <c r="E22" s="582" t="s">
        <v>439</v>
      </c>
      <c r="F22" s="583"/>
      <c r="G22" s="583"/>
      <c r="H22" s="586">
        <v>0</v>
      </c>
      <c r="I22" s="583"/>
      <c r="J22" s="583">
        <f t="shared" si="1"/>
        <v>0</v>
      </c>
      <c r="K22" s="1051">
        <v>144</v>
      </c>
      <c r="L22" s="99"/>
    </row>
    <row r="23" spans="1:13" ht="14.25" x14ac:dyDescent="0.2">
      <c r="A23" s="101"/>
      <c r="B23" s="571">
        <v>2</v>
      </c>
      <c r="C23" s="572" t="s">
        <v>124</v>
      </c>
      <c r="D23" s="573"/>
      <c r="E23" s="573"/>
      <c r="F23" s="574">
        <f>SUM(F24)</f>
        <v>45000</v>
      </c>
      <c r="G23" s="574">
        <f>SUM(G24)</f>
        <v>0</v>
      </c>
      <c r="H23" s="574">
        <f>SUM(H24)</f>
        <v>5820</v>
      </c>
      <c r="I23" s="574">
        <f>SUM(I24)</f>
        <v>0</v>
      </c>
      <c r="J23" s="574">
        <f t="shared" si="1"/>
        <v>50820</v>
      </c>
      <c r="K23" s="1049">
        <f>SUM(K24)</f>
        <v>58421.7</v>
      </c>
      <c r="L23" s="99"/>
    </row>
    <row r="24" spans="1:13" ht="15" x14ac:dyDescent="0.25">
      <c r="A24" s="100"/>
      <c r="B24" s="575"/>
      <c r="C24" s="576" t="s">
        <v>278</v>
      </c>
      <c r="D24" s="577" t="s">
        <v>115</v>
      </c>
      <c r="E24" s="578"/>
      <c r="F24" s="579">
        <f>SUM(F25:F40)</f>
        <v>45000</v>
      </c>
      <c r="G24" s="579">
        <f>SUM(G25:G40)</f>
        <v>0</v>
      </c>
      <c r="H24" s="579">
        <f>SUM(H25:H40)</f>
        <v>5820</v>
      </c>
      <c r="I24" s="579">
        <f>SUM(I25:I40)</f>
        <v>0</v>
      </c>
      <c r="J24" s="579">
        <f t="shared" si="1"/>
        <v>50820</v>
      </c>
      <c r="K24" s="1050">
        <f>SUM(K25++K26+K27+K28+K29+K30+K31+K32+K33+K34+K35+K36+K37+K38+K39+K40)</f>
        <v>58421.7</v>
      </c>
      <c r="L24" s="99"/>
    </row>
    <row r="25" spans="1:13" ht="14.25" x14ac:dyDescent="0.2">
      <c r="A25" s="101"/>
      <c r="B25" s="575"/>
      <c r="C25" s="580"/>
      <c r="D25" s="581"/>
      <c r="E25" s="582" t="s">
        <v>246</v>
      </c>
      <c r="F25" s="583">
        <v>45000</v>
      </c>
      <c r="G25" s="583"/>
      <c r="H25" s="584"/>
      <c r="I25" s="585"/>
      <c r="J25" s="583">
        <f t="shared" si="1"/>
        <v>45000</v>
      </c>
      <c r="K25" s="1051">
        <v>48192.39</v>
      </c>
      <c r="L25" s="99"/>
    </row>
    <row r="26" spans="1:13" ht="14.25" x14ac:dyDescent="0.2">
      <c r="A26" s="101"/>
      <c r="B26" s="575"/>
      <c r="C26" s="580"/>
      <c r="D26" s="581"/>
      <c r="E26" s="582" t="s">
        <v>279</v>
      </c>
      <c r="F26" s="585"/>
      <c r="G26" s="585"/>
      <c r="H26" s="586">
        <v>3000</v>
      </c>
      <c r="I26" s="585"/>
      <c r="J26" s="583">
        <f t="shared" si="1"/>
        <v>3000</v>
      </c>
      <c r="K26" s="1051">
        <v>6370.57</v>
      </c>
      <c r="L26" s="99"/>
    </row>
    <row r="27" spans="1:13" ht="14.25" x14ac:dyDescent="0.2">
      <c r="A27" s="100"/>
      <c r="B27" s="575"/>
      <c r="C27" s="580"/>
      <c r="D27" s="581"/>
      <c r="E27" s="582" t="s">
        <v>269</v>
      </c>
      <c r="F27" s="585"/>
      <c r="G27" s="585"/>
      <c r="H27" s="586">
        <v>1000</v>
      </c>
      <c r="I27" s="585"/>
      <c r="J27" s="583">
        <f t="shared" si="1"/>
        <v>1000</v>
      </c>
      <c r="K27" s="1051">
        <v>2625.69</v>
      </c>
      <c r="L27" s="99"/>
    </row>
    <row r="28" spans="1:13" ht="14.25" x14ac:dyDescent="0.2">
      <c r="A28" s="101"/>
      <c r="B28" s="575"/>
      <c r="C28" s="580"/>
      <c r="D28" s="581"/>
      <c r="E28" s="582" t="s">
        <v>270</v>
      </c>
      <c r="F28" s="585"/>
      <c r="G28" s="585"/>
      <c r="H28" s="586">
        <v>110</v>
      </c>
      <c r="I28" s="585"/>
      <c r="J28" s="583">
        <f t="shared" si="1"/>
        <v>110</v>
      </c>
      <c r="K28" s="1051">
        <v>0</v>
      </c>
      <c r="L28" s="99"/>
    </row>
    <row r="29" spans="1:13" ht="14.25" x14ac:dyDescent="0.2">
      <c r="A29" s="101"/>
      <c r="B29" s="575"/>
      <c r="C29" s="580"/>
      <c r="D29" s="581"/>
      <c r="E29" s="582" t="s">
        <v>271</v>
      </c>
      <c r="F29" s="585"/>
      <c r="G29" s="585"/>
      <c r="H29" s="586">
        <v>150</v>
      </c>
      <c r="I29" s="585"/>
      <c r="J29" s="583">
        <f t="shared" si="1"/>
        <v>150</v>
      </c>
      <c r="K29" s="1051">
        <v>70</v>
      </c>
      <c r="L29" s="99"/>
    </row>
    <row r="30" spans="1:13" ht="14.25" x14ac:dyDescent="0.2">
      <c r="A30" s="100"/>
      <c r="B30" s="575"/>
      <c r="C30" s="580"/>
      <c r="D30" s="581"/>
      <c r="E30" s="582" t="s">
        <v>272</v>
      </c>
      <c r="F30" s="583"/>
      <c r="G30" s="583"/>
      <c r="H30" s="586">
        <v>20</v>
      </c>
      <c r="I30" s="583"/>
      <c r="J30" s="583">
        <f t="shared" si="1"/>
        <v>20</v>
      </c>
      <c r="K30" s="1051">
        <v>0</v>
      </c>
      <c r="L30" s="99"/>
    </row>
    <row r="31" spans="1:13" ht="14.25" x14ac:dyDescent="0.2">
      <c r="A31" s="101"/>
      <c r="B31" s="575"/>
      <c r="C31" s="580"/>
      <c r="D31" s="581"/>
      <c r="E31" s="582" t="s">
        <v>230</v>
      </c>
      <c r="F31" s="583"/>
      <c r="G31" s="583"/>
      <c r="H31" s="586">
        <v>50</v>
      </c>
      <c r="I31" s="583"/>
      <c r="J31" s="583">
        <f t="shared" si="1"/>
        <v>50</v>
      </c>
      <c r="K31" s="1051">
        <v>0</v>
      </c>
      <c r="L31" s="99"/>
    </row>
    <row r="32" spans="1:13" ht="14.25" x14ac:dyDescent="0.2">
      <c r="A32" s="101"/>
      <c r="B32" s="575"/>
      <c r="C32" s="580"/>
      <c r="D32" s="581"/>
      <c r="E32" s="582" t="s">
        <v>273</v>
      </c>
      <c r="F32" s="583"/>
      <c r="G32" s="583"/>
      <c r="H32" s="586">
        <v>300</v>
      </c>
      <c r="I32" s="583"/>
      <c r="J32" s="583">
        <f t="shared" si="1"/>
        <v>300</v>
      </c>
      <c r="K32" s="1051">
        <v>0</v>
      </c>
      <c r="L32" s="99"/>
    </row>
    <row r="33" spans="1:12" ht="14.25" x14ac:dyDescent="0.2">
      <c r="A33" s="100"/>
      <c r="B33" s="575"/>
      <c r="C33" s="580"/>
      <c r="D33" s="581"/>
      <c r="E33" s="582" t="s">
        <v>274</v>
      </c>
      <c r="F33" s="583"/>
      <c r="G33" s="583"/>
      <c r="H33" s="586">
        <v>500</v>
      </c>
      <c r="I33" s="583"/>
      <c r="J33" s="583">
        <f t="shared" si="1"/>
        <v>500</v>
      </c>
      <c r="K33" s="1051">
        <v>636.85</v>
      </c>
      <c r="L33" s="99"/>
    </row>
    <row r="34" spans="1:12" ht="14.25" x14ac:dyDescent="0.2">
      <c r="A34" s="101"/>
      <c r="B34" s="575"/>
      <c r="C34" s="580"/>
      <c r="D34" s="581"/>
      <c r="E34" s="582" t="s">
        <v>275</v>
      </c>
      <c r="F34" s="583"/>
      <c r="G34" s="583"/>
      <c r="H34" s="586">
        <v>20</v>
      </c>
      <c r="I34" s="583"/>
      <c r="J34" s="583">
        <f t="shared" si="1"/>
        <v>20</v>
      </c>
      <c r="K34" s="1051">
        <v>26.5</v>
      </c>
      <c r="L34" s="99"/>
    </row>
    <row r="35" spans="1:12" ht="14.25" x14ac:dyDescent="0.2">
      <c r="A35" s="101"/>
      <c r="B35" s="575"/>
      <c r="C35" s="580"/>
      <c r="D35" s="581"/>
      <c r="E35" s="582" t="s">
        <v>280</v>
      </c>
      <c r="F35" s="583"/>
      <c r="G35" s="583"/>
      <c r="H35" s="586">
        <v>200</v>
      </c>
      <c r="I35" s="583"/>
      <c r="J35" s="583">
        <f t="shared" si="1"/>
        <v>200</v>
      </c>
      <c r="K35" s="1051">
        <v>140.19</v>
      </c>
      <c r="L35" s="99"/>
    </row>
    <row r="36" spans="1:12" ht="14.25" x14ac:dyDescent="0.2">
      <c r="A36" s="100"/>
      <c r="B36" s="575"/>
      <c r="C36" s="580"/>
      <c r="D36" s="581"/>
      <c r="E36" s="582" t="s">
        <v>366</v>
      </c>
      <c r="F36" s="583"/>
      <c r="G36" s="583"/>
      <c r="H36" s="586">
        <v>70</v>
      </c>
      <c r="I36" s="583"/>
      <c r="J36" s="583">
        <f t="shared" si="1"/>
        <v>70</v>
      </c>
      <c r="K36" s="1051">
        <v>0</v>
      </c>
      <c r="L36" s="99"/>
    </row>
    <row r="37" spans="1:12" ht="14.25" x14ac:dyDescent="0.2">
      <c r="A37" s="1055"/>
      <c r="B37" s="575"/>
      <c r="C37" s="580"/>
      <c r="D37" s="581"/>
      <c r="E37" s="582" t="s">
        <v>486</v>
      </c>
      <c r="F37" s="583"/>
      <c r="G37" s="583"/>
      <c r="H37" s="586">
        <v>0</v>
      </c>
      <c r="I37" s="583"/>
      <c r="J37" s="583">
        <v>0</v>
      </c>
      <c r="K37" s="1051">
        <v>76.52</v>
      </c>
      <c r="L37" s="99"/>
    </row>
    <row r="38" spans="1:12" ht="14.25" x14ac:dyDescent="0.2">
      <c r="A38" s="101"/>
      <c r="B38" s="575"/>
      <c r="C38" s="580"/>
      <c r="D38" s="581"/>
      <c r="E38" s="582" t="s">
        <v>225</v>
      </c>
      <c r="F38" s="583"/>
      <c r="G38" s="583"/>
      <c r="H38" s="586">
        <v>100</v>
      </c>
      <c r="I38" s="583"/>
      <c r="J38" s="583">
        <f t="shared" si="1"/>
        <v>100</v>
      </c>
      <c r="K38" s="1051">
        <v>10.1</v>
      </c>
      <c r="L38" s="99"/>
    </row>
    <row r="39" spans="1:12" ht="14.25" x14ac:dyDescent="0.2">
      <c r="A39" s="101"/>
      <c r="B39" s="575"/>
      <c r="C39" s="580"/>
      <c r="D39" s="581"/>
      <c r="E39" s="582" t="s">
        <v>365</v>
      </c>
      <c r="F39" s="583"/>
      <c r="G39" s="583"/>
      <c r="H39" s="586">
        <v>150</v>
      </c>
      <c r="I39" s="583"/>
      <c r="J39" s="583">
        <f t="shared" si="1"/>
        <v>150</v>
      </c>
      <c r="K39" s="1051">
        <v>158.88999999999999</v>
      </c>
      <c r="L39" s="99"/>
    </row>
    <row r="40" spans="1:12" ht="13.15" customHeight="1" x14ac:dyDescent="0.2">
      <c r="A40" s="100"/>
      <c r="B40" s="575"/>
      <c r="C40" s="580"/>
      <c r="D40" s="581"/>
      <c r="E40" s="582" t="s">
        <v>485</v>
      </c>
      <c r="F40" s="583"/>
      <c r="G40" s="583"/>
      <c r="H40" s="586">
        <v>150</v>
      </c>
      <c r="I40" s="583"/>
      <c r="J40" s="583">
        <f t="shared" si="1"/>
        <v>150</v>
      </c>
      <c r="K40" s="1051">
        <v>114</v>
      </c>
      <c r="L40" s="99"/>
    </row>
    <row r="41" spans="1:12" ht="14.25" hidden="1" x14ac:dyDescent="0.2">
      <c r="A41" s="101"/>
      <c r="B41" s="575"/>
      <c r="C41" s="580"/>
      <c r="D41" s="581"/>
      <c r="E41" s="582"/>
      <c r="F41" s="583"/>
      <c r="G41" s="583"/>
      <c r="H41" s="586"/>
      <c r="I41" s="583"/>
      <c r="J41" s="585"/>
      <c r="K41" s="1052">
        <f t="shared" si="2"/>
        <v>0</v>
      </c>
      <c r="L41" s="99"/>
    </row>
    <row r="42" spans="1:12" ht="14.25" x14ac:dyDescent="0.2">
      <c r="A42" s="101"/>
      <c r="B42" s="571">
        <v>3</v>
      </c>
      <c r="C42" s="572" t="s">
        <v>125</v>
      </c>
      <c r="D42" s="573"/>
      <c r="E42" s="573"/>
      <c r="F42" s="574">
        <f>SUM(F43)</f>
        <v>9000</v>
      </c>
      <c r="G42" s="574">
        <f>SUM(G43)</f>
        <v>0</v>
      </c>
      <c r="H42" s="574">
        <f>SUM(H43)</f>
        <v>400</v>
      </c>
      <c r="I42" s="574">
        <f>SUM(I43)</f>
        <v>0</v>
      </c>
      <c r="J42" s="574">
        <f t="shared" ref="J42:J46" si="3">SUM(F42:I42)</f>
        <v>9400</v>
      </c>
      <c r="K42" s="1049">
        <f>+K43</f>
        <v>11462.189999999999</v>
      </c>
      <c r="L42" s="99"/>
    </row>
    <row r="43" spans="1:12" ht="15" x14ac:dyDescent="0.25">
      <c r="A43" s="100"/>
      <c r="B43" s="587"/>
      <c r="C43" s="576" t="s">
        <v>281</v>
      </c>
      <c r="D43" s="588"/>
      <c r="E43" s="578" t="s">
        <v>116</v>
      </c>
      <c r="F43" s="589">
        <f>SUM(F44:F46)</f>
        <v>9000</v>
      </c>
      <c r="G43" s="589">
        <f>SUM(G44:G46)</f>
        <v>0</v>
      </c>
      <c r="H43" s="579">
        <f>SUM(H44:H46)</f>
        <v>400</v>
      </c>
      <c r="I43" s="589">
        <f>SUM(I44:I46)</f>
        <v>0</v>
      </c>
      <c r="J43" s="589">
        <f t="shared" si="3"/>
        <v>9400</v>
      </c>
      <c r="K43" s="1056">
        <f>SUM(K44+K45+K46)</f>
        <v>11462.189999999999</v>
      </c>
      <c r="L43" s="99"/>
    </row>
    <row r="44" spans="1:12" ht="14.25" x14ac:dyDescent="0.2">
      <c r="A44" s="101"/>
      <c r="B44" s="575"/>
      <c r="C44" s="580"/>
      <c r="D44" s="581"/>
      <c r="E44" s="582" t="s">
        <v>102</v>
      </c>
      <c r="F44" s="583">
        <v>9000</v>
      </c>
      <c r="G44" s="583"/>
      <c r="H44" s="584"/>
      <c r="I44" s="583"/>
      <c r="J44" s="583">
        <f t="shared" si="3"/>
        <v>9000</v>
      </c>
      <c r="K44" s="1051">
        <v>11375.63</v>
      </c>
      <c r="L44" s="99"/>
    </row>
    <row r="45" spans="1:12" ht="14.25" x14ac:dyDescent="0.2">
      <c r="A45" s="101"/>
      <c r="B45" s="575"/>
      <c r="C45" s="580"/>
      <c r="D45" s="581"/>
      <c r="E45" s="582" t="s">
        <v>274</v>
      </c>
      <c r="F45" s="583"/>
      <c r="G45" s="583"/>
      <c r="H45" s="586">
        <v>300</v>
      </c>
      <c r="I45" s="583"/>
      <c r="J45" s="583">
        <f t="shared" si="3"/>
        <v>300</v>
      </c>
      <c r="K45" s="1051">
        <v>86.56</v>
      </c>
      <c r="L45" s="99"/>
    </row>
    <row r="46" spans="1:12" ht="14.25" x14ac:dyDescent="0.2">
      <c r="A46" s="100"/>
      <c r="B46" s="575"/>
      <c r="C46" s="580"/>
      <c r="D46" s="581"/>
      <c r="E46" s="582" t="s">
        <v>276</v>
      </c>
      <c r="F46" s="583"/>
      <c r="G46" s="583"/>
      <c r="H46" s="586">
        <v>100</v>
      </c>
      <c r="I46" s="583"/>
      <c r="J46" s="583">
        <f t="shared" si="3"/>
        <v>100</v>
      </c>
      <c r="K46" s="1051">
        <v>0</v>
      </c>
      <c r="L46" s="99"/>
    </row>
    <row r="47" spans="1:12" ht="0.6" customHeight="1" x14ac:dyDescent="0.2">
      <c r="A47" s="101"/>
      <c r="B47" s="575"/>
      <c r="C47" s="580"/>
      <c r="D47" s="581"/>
      <c r="E47" s="582"/>
      <c r="F47" s="583"/>
      <c r="G47" s="583"/>
      <c r="H47" s="586"/>
      <c r="I47" s="583"/>
      <c r="J47" s="585"/>
      <c r="K47" s="1052">
        <f t="shared" si="2"/>
        <v>0</v>
      </c>
      <c r="L47" s="99"/>
    </row>
    <row r="48" spans="1:12" ht="14.25" hidden="1" x14ac:dyDescent="0.2">
      <c r="A48" s="101"/>
      <c r="B48" s="575"/>
      <c r="C48" s="580"/>
      <c r="D48" s="581"/>
      <c r="E48" s="582"/>
      <c r="F48" s="583"/>
      <c r="G48" s="583"/>
      <c r="H48" s="586"/>
      <c r="I48" s="583"/>
      <c r="J48" s="585"/>
      <c r="K48" s="1052">
        <f t="shared" si="2"/>
        <v>0</v>
      </c>
      <c r="L48" s="99"/>
    </row>
    <row r="49" spans="1:12" ht="14.25" x14ac:dyDescent="0.2">
      <c r="A49" s="100"/>
      <c r="B49" s="571">
        <v>4</v>
      </c>
      <c r="C49" s="572" t="s">
        <v>121</v>
      </c>
      <c r="D49" s="573"/>
      <c r="E49" s="573"/>
      <c r="F49" s="574">
        <f>SUM(F50)</f>
        <v>17000</v>
      </c>
      <c r="G49" s="574">
        <f>SUM(G50)</f>
        <v>0</v>
      </c>
      <c r="H49" s="574">
        <f>SUM(H50)</f>
        <v>2440</v>
      </c>
      <c r="I49" s="574">
        <f>SUM(I50)</f>
        <v>0</v>
      </c>
      <c r="J49" s="574">
        <f t="shared" ref="J49:J57" si="4">SUM(F49:I49)</f>
        <v>19440</v>
      </c>
      <c r="K49" s="1049">
        <f>+K50</f>
        <v>20931.769999999997</v>
      </c>
      <c r="L49" s="99"/>
    </row>
    <row r="50" spans="1:12" ht="15" x14ac:dyDescent="0.25">
      <c r="A50" s="101"/>
      <c r="B50" s="575"/>
      <c r="C50" s="576" t="s">
        <v>282</v>
      </c>
      <c r="D50" s="588"/>
      <c r="E50" s="578" t="s">
        <v>122</v>
      </c>
      <c r="F50" s="589">
        <f>SUM(F51:F57)</f>
        <v>17000</v>
      </c>
      <c r="G50" s="589">
        <f>SUM(G51:G57)</f>
        <v>0</v>
      </c>
      <c r="H50" s="579">
        <f>SUM(H51:H57)</f>
        <v>2440</v>
      </c>
      <c r="I50" s="589">
        <f>SUM(I51:I57)</f>
        <v>0</v>
      </c>
      <c r="J50" s="589">
        <f t="shared" si="4"/>
        <v>19440</v>
      </c>
      <c r="K50" s="1053">
        <f>SUM(K51+K52+K53+K54+K55+K56+K57+K58)</f>
        <v>20931.769999999997</v>
      </c>
      <c r="L50" s="99"/>
    </row>
    <row r="51" spans="1:12" ht="14.25" x14ac:dyDescent="0.2">
      <c r="A51" s="101"/>
      <c r="B51" s="575"/>
      <c r="C51" s="580"/>
      <c r="D51" s="581"/>
      <c r="E51" s="582" t="s">
        <v>246</v>
      </c>
      <c r="F51" s="583">
        <v>17000</v>
      </c>
      <c r="G51" s="583"/>
      <c r="H51" s="584"/>
      <c r="I51" s="583"/>
      <c r="J51" s="583">
        <f t="shared" si="4"/>
        <v>17000</v>
      </c>
      <c r="K51" s="1051">
        <v>20071.62</v>
      </c>
      <c r="L51" s="590"/>
    </row>
    <row r="52" spans="1:12" ht="14.25" x14ac:dyDescent="0.2">
      <c r="A52" s="100"/>
      <c r="B52" s="575"/>
      <c r="C52" s="580"/>
      <c r="D52" s="581"/>
      <c r="E52" s="582" t="s">
        <v>283</v>
      </c>
      <c r="F52" s="585"/>
      <c r="G52" s="585"/>
      <c r="H52" s="586">
        <v>1000</v>
      </c>
      <c r="I52" s="583"/>
      <c r="J52" s="583">
        <f t="shared" si="4"/>
        <v>1000</v>
      </c>
      <c r="K52" s="1051">
        <v>0</v>
      </c>
      <c r="L52" s="99"/>
    </row>
    <row r="53" spans="1:12" ht="14.25" x14ac:dyDescent="0.2">
      <c r="A53" s="101"/>
      <c r="B53" s="575"/>
      <c r="C53" s="580"/>
      <c r="D53" s="581"/>
      <c r="E53" s="582" t="s">
        <v>284</v>
      </c>
      <c r="F53" s="585"/>
      <c r="G53" s="585"/>
      <c r="H53" s="586">
        <v>1000</v>
      </c>
      <c r="I53" s="583"/>
      <c r="J53" s="583">
        <f t="shared" si="4"/>
        <v>1000</v>
      </c>
      <c r="K53" s="1051">
        <v>0</v>
      </c>
      <c r="L53" s="99"/>
    </row>
    <row r="54" spans="1:12" ht="14.25" x14ac:dyDescent="0.2">
      <c r="A54" s="101"/>
      <c r="B54" s="575"/>
      <c r="C54" s="580"/>
      <c r="D54" s="581"/>
      <c r="E54" s="582" t="s">
        <v>272</v>
      </c>
      <c r="F54" s="583"/>
      <c r="G54" s="583"/>
      <c r="H54" s="586">
        <v>50</v>
      </c>
      <c r="I54" s="583"/>
      <c r="J54" s="583">
        <f t="shared" si="4"/>
        <v>50</v>
      </c>
      <c r="K54" s="1051">
        <v>0</v>
      </c>
      <c r="L54" s="99"/>
    </row>
    <row r="55" spans="1:12" ht="14.25" x14ac:dyDescent="0.2">
      <c r="A55" s="100">
        <v>46</v>
      </c>
      <c r="B55" s="575"/>
      <c r="C55" s="580"/>
      <c r="D55" s="581"/>
      <c r="E55" s="582" t="s">
        <v>285</v>
      </c>
      <c r="F55" s="583"/>
      <c r="G55" s="583"/>
      <c r="H55" s="586">
        <v>40</v>
      </c>
      <c r="I55" s="583"/>
      <c r="J55" s="583">
        <f t="shared" si="4"/>
        <v>40</v>
      </c>
      <c r="K55" s="1051">
        <f t="shared" si="2"/>
        <v>40</v>
      </c>
      <c r="L55" s="99"/>
    </row>
    <row r="56" spans="1:12" ht="14.25" x14ac:dyDescent="0.2">
      <c r="A56" s="101">
        <v>47</v>
      </c>
      <c r="B56" s="575"/>
      <c r="C56" s="580"/>
      <c r="D56" s="581"/>
      <c r="E56" s="582" t="s">
        <v>280</v>
      </c>
      <c r="F56" s="583"/>
      <c r="G56" s="583"/>
      <c r="H56" s="586">
        <v>200</v>
      </c>
      <c r="I56" s="583"/>
      <c r="J56" s="583">
        <f t="shared" si="4"/>
        <v>200</v>
      </c>
      <c r="K56" s="1051">
        <v>256.39</v>
      </c>
      <c r="L56" s="99"/>
    </row>
    <row r="57" spans="1:12" ht="14.25" x14ac:dyDescent="0.2">
      <c r="A57" s="101">
        <v>48</v>
      </c>
      <c r="B57" s="575"/>
      <c r="C57" s="580"/>
      <c r="D57" s="581"/>
      <c r="E57" s="582" t="s">
        <v>286</v>
      </c>
      <c r="F57" s="583"/>
      <c r="G57" s="583"/>
      <c r="H57" s="586">
        <v>150</v>
      </c>
      <c r="I57" s="583"/>
      <c r="J57" s="583">
        <f t="shared" si="4"/>
        <v>150</v>
      </c>
      <c r="K57" s="1051">
        <v>218.16</v>
      </c>
      <c r="L57" s="99"/>
    </row>
    <row r="58" spans="1:12" ht="14.25" x14ac:dyDescent="0.2">
      <c r="A58" s="1055"/>
      <c r="B58" s="575"/>
      <c r="C58" s="580"/>
      <c r="D58" s="581"/>
      <c r="E58" s="582" t="s">
        <v>440</v>
      </c>
      <c r="F58" s="583"/>
      <c r="G58" s="583"/>
      <c r="H58" s="586">
        <v>0</v>
      </c>
      <c r="I58" s="583"/>
      <c r="J58" s="583">
        <v>0</v>
      </c>
      <c r="K58" s="1051">
        <v>345.6</v>
      </c>
      <c r="L58" s="99"/>
    </row>
    <row r="59" spans="1:12" ht="15" x14ac:dyDescent="0.25">
      <c r="A59" s="100">
        <v>49</v>
      </c>
      <c r="B59" s="591">
        <v>5</v>
      </c>
      <c r="C59" s="592" t="s">
        <v>278</v>
      </c>
      <c r="D59" s="593"/>
      <c r="E59" s="594" t="s">
        <v>287</v>
      </c>
      <c r="F59" s="595">
        <f>SUM(F60:F61)</f>
        <v>0</v>
      </c>
      <c r="G59" s="595">
        <f>SUM(G60:G61)</f>
        <v>0</v>
      </c>
      <c r="H59" s="595">
        <f>SUM(H60:H61)</f>
        <v>1800</v>
      </c>
      <c r="I59" s="595">
        <f>SUM(I60:I61)</f>
        <v>0</v>
      </c>
      <c r="J59" s="595">
        <f>SUM(J60:J61)</f>
        <v>1800</v>
      </c>
      <c r="K59" s="1054">
        <f>SUM(K60+K61)</f>
        <v>1266.27</v>
      </c>
      <c r="L59" s="99"/>
    </row>
    <row r="60" spans="1:12" ht="14.25" x14ac:dyDescent="0.2">
      <c r="A60" s="101">
        <v>50</v>
      </c>
      <c r="B60" s="575"/>
      <c r="C60" s="580"/>
      <c r="D60" s="581"/>
      <c r="E60" s="582" t="s">
        <v>288</v>
      </c>
      <c r="F60" s="583"/>
      <c r="G60" s="583"/>
      <c r="H60" s="586">
        <v>300</v>
      </c>
      <c r="I60" s="583"/>
      <c r="J60" s="583">
        <v>300</v>
      </c>
      <c r="K60" s="1051">
        <v>0</v>
      </c>
      <c r="L60" s="99"/>
    </row>
    <row r="61" spans="1:12" ht="14.25" x14ac:dyDescent="0.2">
      <c r="A61" s="101">
        <v>51</v>
      </c>
      <c r="B61" s="575"/>
      <c r="C61" s="580"/>
      <c r="D61" s="581"/>
      <c r="E61" s="582" t="s">
        <v>289</v>
      </c>
      <c r="F61" s="583"/>
      <c r="G61" s="583"/>
      <c r="H61" s="586">
        <v>1500</v>
      </c>
      <c r="I61" s="583"/>
      <c r="J61" s="583">
        <v>1500</v>
      </c>
      <c r="K61" s="1051">
        <v>1266.27</v>
      </c>
      <c r="L61" s="99"/>
    </row>
    <row r="62" spans="1:12" x14ac:dyDescent="0.2">
      <c r="A62" s="26"/>
      <c r="B62" s="26"/>
    </row>
  </sheetData>
  <mergeCells count="10">
    <mergeCell ref="A1:K1"/>
    <mergeCell ref="A3:J3"/>
    <mergeCell ref="F4:J4"/>
    <mergeCell ref="F6:F7"/>
    <mergeCell ref="G6:G7"/>
    <mergeCell ref="H6:H7"/>
    <mergeCell ref="J6:J7"/>
    <mergeCell ref="I6:I7"/>
    <mergeCell ref="D5:J5"/>
    <mergeCell ref="K3:K7"/>
  </mergeCells>
  <phoneticPr fontId="3" type="noConversion"/>
  <printOptions horizontalCentered="1"/>
  <pageMargins left="0" right="0" top="0.59055118110236227" bottom="0.47244094488188981" header="0.51181102362204722" footer="0.51181102362204722"/>
  <pageSetup paperSize="9" scale="85" orientation="landscape" r:id="rId1"/>
  <headerFooter alignWithMargins="0">
    <oddFooter>&amp;LNávrh Rozpočtu 2015&amp;CP7&amp;Rv11022015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85" zoomScaleNormal="85" workbookViewId="0">
      <selection activeCell="L8" sqref="L8"/>
    </sheetView>
  </sheetViews>
  <sheetFormatPr defaultRowHeight="12.75" x14ac:dyDescent="0.2"/>
  <cols>
    <col min="1" max="1" width="3.5703125" style="1" customWidth="1"/>
    <col min="2" max="2" width="3.42578125" style="98" customWidth="1"/>
    <col min="3" max="3" width="7.28515625" style="26" customWidth="1"/>
    <col min="4" max="4" width="2.28515625" style="26" customWidth="1"/>
    <col min="5" max="5" width="37.85546875" style="26" customWidth="1"/>
    <col min="6" max="6" width="16.28515625" style="26" customWidth="1"/>
    <col min="7" max="7" width="16.28515625" style="26" hidden="1" customWidth="1"/>
    <col min="8" max="8" width="16.28515625" style="26" customWidth="1"/>
    <col min="9" max="10" width="16.28515625" style="26" hidden="1" customWidth="1"/>
    <col min="11" max="11" width="16.28515625" style="26" customWidth="1"/>
    <col min="12" max="12" width="16.28515625" style="1061" customWidth="1"/>
    <col min="13" max="15" width="9.140625" style="26"/>
    <col min="16" max="16" width="9.140625" style="26" customWidth="1"/>
    <col min="17" max="16384" width="9.140625" style="26"/>
  </cols>
  <sheetData>
    <row r="1" spans="1:13" ht="23.25" x14ac:dyDescent="0.2">
      <c r="A1" s="1504" t="s">
        <v>152</v>
      </c>
      <c r="B1" s="1504"/>
      <c r="C1" s="1504"/>
      <c r="D1" s="1504"/>
      <c r="E1" s="1504"/>
      <c r="F1" s="1504"/>
      <c r="G1" s="1504"/>
      <c r="H1" s="1504"/>
      <c r="I1" s="1504"/>
      <c r="J1" s="1504"/>
      <c r="K1" s="1504"/>
      <c r="L1" s="1504"/>
    </row>
    <row r="2" spans="1:13" ht="9.75" customHeight="1" thickBot="1" x14ac:dyDescent="0.25"/>
    <row r="3" spans="1:13" ht="29.25" customHeight="1" thickBot="1" x14ac:dyDescent="0.3">
      <c r="A3" s="1462" t="s">
        <v>221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3"/>
      <c r="L3" s="1512" t="s">
        <v>437</v>
      </c>
    </row>
    <row r="4" spans="1:13" ht="18.75" customHeight="1" x14ac:dyDescent="0.2">
      <c r="A4" s="102"/>
      <c r="B4" s="1473" t="s">
        <v>132</v>
      </c>
      <c r="C4" s="1474"/>
      <c r="D4" s="1474"/>
      <c r="E4" s="1474"/>
      <c r="F4" s="1474"/>
      <c r="G4" s="1474"/>
      <c r="H4" s="1474"/>
      <c r="I4" s="1474"/>
      <c r="J4" s="1474"/>
      <c r="K4" s="1474"/>
      <c r="L4" s="1513"/>
    </row>
    <row r="5" spans="1:13" ht="12.75" customHeight="1" thickBot="1" x14ac:dyDescent="0.25">
      <c r="A5" s="103"/>
      <c r="B5" s="490" t="s">
        <v>93</v>
      </c>
      <c r="C5" s="491" t="s">
        <v>17</v>
      </c>
      <c r="D5" s="1508" t="s">
        <v>18</v>
      </c>
      <c r="E5" s="1509"/>
      <c r="F5" s="1509"/>
      <c r="G5" s="1509"/>
      <c r="H5" s="1509"/>
      <c r="I5" s="1509"/>
      <c r="J5" s="1509"/>
      <c r="K5" s="1509"/>
      <c r="L5" s="1513"/>
    </row>
    <row r="6" spans="1:13" ht="15" x14ac:dyDescent="0.2">
      <c r="A6" s="102"/>
      <c r="B6" s="596" t="s">
        <v>94</v>
      </c>
      <c r="C6" s="597" t="s">
        <v>92</v>
      </c>
      <c r="D6" s="169"/>
      <c r="E6" s="598" t="s">
        <v>11</v>
      </c>
      <c r="F6" s="1505">
        <v>610</v>
      </c>
      <c r="G6" s="1506">
        <v>620</v>
      </c>
      <c r="H6" s="1506">
        <v>630</v>
      </c>
      <c r="I6" s="1506">
        <v>640</v>
      </c>
      <c r="J6" s="1507">
        <v>650</v>
      </c>
      <c r="K6" s="1510" t="s">
        <v>9</v>
      </c>
      <c r="L6" s="1513"/>
    </row>
    <row r="7" spans="1:13" ht="15.75" thickBot="1" x14ac:dyDescent="0.25">
      <c r="A7" s="128"/>
      <c r="B7" s="496"/>
      <c r="C7" s="497"/>
      <c r="D7" s="231"/>
      <c r="E7" s="232"/>
      <c r="F7" s="1480"/>
      <c r="G7" s="1468"/>
      <c r="H7" s="1468"/>
      <c r="I7" s="1468"/>
      <c r="J7" s="1456"/>
      <c r="K7" s="1511"/>
      <c r="L7" s="1513"/>
    </row>
    <row r="8" spans="1:13" ht="17.25" thickTop="1" thickBot="1" x14ac:dyDescent="0.25">
      <c r="A8" s="106"/>
      <c r="B8" s="599" t="s">
        <v>291</v>
      </c>
      <c r="C8" s="600"/>
      <c r="D8" s="601"/>
      <c r="E8" s="602"/>
      <c r="F8" s="603">
        <f>+F9+F17+F21</f>
        <v>2962</v>
      </c>
      <c r="G8" s="604">
        <f>SUM(G9+G17)</f>
        <v>0</v>
      </c>
      <c r="H8" s="604">
        <f>+H9+H17+H21</f>
        <v>10000</v>
      </c>
      <c r="I8" s="604">
        <f>SUM(I9+I17)</f>
        <v>0</v>
      </c>
      <c r="J8" s="604">
        <f>SUM(J9+J17)</f>
        <v>0</v>
      </c>
      <c r="K8" s="1062">
        <f>+K9+K17+K21</f>
        <v>12962</v>
      </c>
      <c r="L8" s="1071">
        <f>SUM(L9+L17+L21)</f>
        <v>16494.27</v>
      </c>
      <c r="M8" s="29"/>
    </row>
    <row r="9" spans="1:13" s="159" customFormat="1" ht="16.5" thickTop="1" x14ac:dyDescent="0.25">
      <c r="A9" s="783"/>
      <c r="B9" s="782"/>
      <c r="C9" s="605" t="s">
        <v>290</v>
      </c>
      <c r="D9" s="605"/>
      <c r="E9" s="606" t="s">
        <v>117</v>
      </c>
      <c r="F9" s="607">
        <v>700</v>
      </c>
      <c r="G9" s="608">
        <f>SUM(G10:G13)</f>
        <v>0</v>
      </c>
      <c r="H9" s="608">
        <f>SUM(H10:H16)</f>
        <v>4250</v>
      </c>
      <c r="I9" s="608">
        <f>SUM(I10:I13)</f>
        <v>0</v>
      </c>
      <c r="J9" s="608">
        <f>SUM(J10:J13)</f>
        <v>0</v>
      </c>
      <c r="K9" s="1063">
        <f>SUM(K10:K16)</f>
        <v>4950</v>
      </c>
      <c r="L9" s="1072">
        <f>SUM(L10:L16)</f>
        <v>7680.89</v>
      </c>
    </row>
    <row r="10" spans="1:13" ht="15" x14ac:dyDescent="0.2">
      <c r="A10" s="108"/>
      <c r="B10" s="170"/>
      <c r="C10" s="540"/>
      <c r="D10" s="237"/>
      <c r="E10" s="110" t="s">
        <v>246</v>
      </c>
      <c r="F10" s="239">
        <v>700</v>
      </c>
      <c r="G10" s="240"/>
      <c r="H10" s="241">
        <v>0</v>
      </c>
      <c r="I10" s="240"/>
      <c r="J10" s="240"/>
      <c r="K10" s="1064">
        <f t="shared" ref="K10:K19" si="0">SUM(F10:J10)</f>
        <v>700</v>
      </c>
      <c r="L10" s="1073">
        <v>700</v>
      </c>
      <c r="M10" s="159"/>
    </row>
    <row r="11" spans="1:13" ht="15" x14ac:dyDescent="0.2">
      <c r="A11" s="163"/>
      <c r="B11" s="170"/>
      <c r="C11" s="609"/>
      <c r="D11" s="236"/>
      <c r="E11" s="610" t="s">
        <v>292</v>
      </c>
      <c r="F11" s="239"/>
      <c r="G11" s="240"/>
      <c r="H11" s="241">
        <v>1000</v>
      </c>
      <c r="I11" s="240"/>
      <c r="J11" s="240"/>
      <c r="K11" s="1064">
        <f t="shared" si="0"/>
        <v>1000</v>
      </c>
      <c r="L11" s="1073">
        <v>3578.95</v>
      </c>
      <c r="M11" s="159"/>
    </row>
    <row r="12" spans="1:13" ht="15" x14ac:dyDescent="0.2">
      <c r="A12" s="108"/>
      <c r="B12" s="170"/>
      <c r="C12" s="609"/>
      <c r="D12" s="236"/>
      <c r="E12" s="611" t="s">
        <v>293</v>
      </c>
      <c r="F12" s="239"/>
      <c r="G12" s="240"/>
      <c r="H12" s="241">
        <v>800</v>
      </c>
      <c r="I12" s="240"/>
      <c r="J12" s="240"/>
      <c r="K12" s="1064">
        <f t="shared" si="0"/>
        <v>800</v>
      </c>
      <c r="L12" s="1074">
        <v>1057.56</v>
      </c>
    </row>
    <row r="13" spans="1:13" ht="15" x14ac:dyDescent="0.2">
      <c r="A13" s="108"/>
      <c r="B13" s="170"/>
      <c r="C13" s="609"/>
      <c r="D13" s="236"/>
      <c r="E13" s="611" t="s">
        <v>487</v>
      </c>
      <c r="F13" s="239"/>
      <c r="G13" s="240"/>
      <c r="H13" s="241">
        <v>300</v>
      </c>
      <c r="I13" s="240"/>
      <c r="J13" s="240"/>
      <c r="K13" s="1064">
        <f t="shared" si="0"/>
        <v>300</v>
      </c>
      <c r="L13" s="1074">
        <v>0</v>
      </c>
    </row>
    <row r="14" spans="1:13" ht="15" x14ac:dyDescent="0.2">
      <c r="A14" s="163"/>
      <c r="B14" s="170"/>
      <c r="C14" s="609"/>
      <c r="D14" s="236"/>
      <c r="E14" s="611" t="s">
        <v>294</v>
      </c>
      <c r="F14" s="239"/>
      <c r="G14" s="240"/>
      <c r="H14" s="241">
        <v>150</v>
      </c>
      <c r="I14" s="240"/>
      <c r="J14" s="240"/>
      <c r="K14" s="1064">
        <f t="shared" ref="K14:K15" si="1">SUM(F14:J14)</f>
        <v>150</v>
      </c>
      <c r="L14" s="1074">
        <v>0</v>
      </c>
    </row>
    <row r="15" spans="1:13" ht="15" x14ac:dyDescent="0.2">
      <c r="A15" s="108"/>
      <c r="B15" s="170"/>
      <c r="C15" s="609"/>
      <c r="D15" s="236"/>
      <c r="E15" s="611" t="s">
        <v>276</v>
      </c>
      <c r="F15" s="239"/>
      <c r="G15" s="240"/>
      <c r="H15" s="241">
        <v>1000</v>
      </c>
      <c r="I15" s="240"/>
      <c r="J15" s="240"/>
      <c r="K15" s="1064">
        <f t="shared" si="1"/>
        <v>1000</v>
      </c>
      <c r="L15" s="1074">
        <v>1940.39</v>
      </c>
    </row>
    <row r="16" spans="1:13" ht="15" x14ac:dyDescent="0.2">
      <c r="A16" s="108"/>
      <c r="B16" s="170"/>
      <c r="C16" s="540"/>
      <c r="D16" s="237"/>
      <c r="E16" s="478" t="s">
        <v>286</v>
      </c>
      <c r="F16" s="239"/>
      <c r="G16" s="240"/>
      <c r="H16" s="241">
        <v>1000</v>
      </c>
      <c r="I16" s="240"/>
      <c r="J16" s="240"/>
      <c r="K16" s="1064">
        <f t="shared" si="0"/>
        <v>1000</v>
      </c>
      <c r="L16" s="1074">
        <v>403.99</v>
      </c>
    </row>
    <row r="17" spans="1:16" ht="15" x14ac:dyDescent="0.2">
      <c r="A17" s="163"/>
      <c r="B17" s="445"/>
      <c r="C17" s="446" t="s">
        <v>0</v>
      </c>
      <c r="D17" s="447"/>
      <c r="E17" s="448"/>
      <c r="F17" s="612">
        <f>SUM(F18)</f>
        <v>500</v>
      </c>
      <c r="G17" s="613">
        <f>SUM(G18)</f>
        <v>0</v>
      </c>
      <c r="H17" s="613">
        <f>SUM(H18)</f>
        <v>500</v>
      </c>
      <c r="I17" s="613">
        <f>SUM(I18)</f>
        <v>0</v>
      </c>
      <c r="J17" s="613">
        <f>SUM(J18)</f>
        <v>0</v>
      </c>
      <c r="K17" s="1065">
        <f t="shared" si="0"/>
        <v>1000</v>
      </c>
      <c r="L17" s="1075">
        <f>L18</f>
        <v>1000.9100000000001</v>
      </c>
      <c r="P17" s="867"/>
    </row>
    <row r="18" spans="1:16" ht="15.75" x14ac:dyDescent="0.25">
      <c r="A18" s="783"/>
      <c r="B18" s="782"/>
      <c r="C18" s="1078">
        <v>8300</v>
      </c>
      <c r="D18" s="614" t="s">
        <v>126</v>
      </c>
      <c r="E18" s="538"/>
      <c r="F18" s="615">
        <f>SUM(F19:F20)</f>
        <v>500</v>
      </c>
      <c r="G18" s="616">
        <f>SUM(G19:G20)</f>
        <v>0</v>
      </c>
      <c r="H18" s="616">
        <f>SUM(H19:H20)</f>
        <v>500</v>
      </c>
      <c r="I18" s="616">
        <f>SUM(I19:I20)</f>
        <v>0</v>
      </c>
      <c r="J18" s="616">
        <f>SUM(J19:J20)</f>
        <v>0</v>
      </c>
      <c r="K18" s="1066">
        <f t="shared" si="0"/>
        <v>1000</v>
      </c>
      <c r="L18" s="1072">
        <f>L19+L20</f>
        <v>1000.9100000000001</v>
      </c>
    </row>
    <row r="19" spans="1:16" ht="15" x14ac:dyDescent="0.2">
      <c r="A19" s="108"/>
      <c r="B19" s="170"/>
      <c r="C19" s="462"/>
      <c r="D19" s="237"/>
      <c r="E19" s="617" t="s">
        <v>246</v>
      </c>
      <c r="F19" s="239">
        <v>500</v>
      </c>
      <c r="G19" s="240"/>
      <c r="H19" s="241">
        <v>0</v>
      </c>
      <c r="I19" s="240"/>
      <c r="J19" s="240"/>
      <c r="K19" s="1064">
        <f t="shared" si="0"/>
        <v>500</v>
      </c>
      <c r="L19" s="1074">
        <v>500</v>
      </c>
    </row>
    <row r="20" spans="1:16" ht="15" x14ac:dyDescent="0.2">
      <c r="A20" s="163"/>
      <c r="B20" s="618"/>
      <c r="C20" s="619"/>
      <c r="D20" s="620"/>
      <c r="E20" s="621" t="s">
        <v>295</v>
      </c>
      <c r="F20" s="622"/>
      <c r="G20" s="623"/>
      <c r="H20" s="624">
        <v>500</v>
      </c>
      <c r="I20" s="623"/>
      <c r="J20" s="623"/>
      <c r="K20" s="1067">
        <f>SUM(F20:H20)</f>
        <v>500</v>
      </c>
      <c r="L20" s="1076">
        <v>500.91</v>
      </c>
    </row>
    <row r="21" spans="1:16" s="429" customFormat="1" ht="15.75" x14ac:dyDescent="0.25">
      <c r="A21" s="108"/>
      <c r="B21" s="625"/>
      <c r="C21" s="626">
        <v>8201</v>
      </c>
      <c r="D21" s="627"/>
      <c r="E21" s="628" t="s">
        <v>296</v>
      </c>
      <c r="F21" s="629">
        <f t="shared" ref="F21:L21" si="2">SUM(F22+F23+F24+F25+F26+F27)</f>
        <v>1762</v>
      </c>
      <c r="G21" s="630">
        <f t="shared" si="2"/>
        <v>0</v>
      </c>
      <c r="H21" s="630">
        <f t="shared" si="2"/>
        <v>5250</v>
      </c>
      <c r="I21" s="630">
        <f t="shared" si="2"/>
        <v>0</v>
      </c>
      <c r="J21" s="630">
        <f t="shared" si="2"/>
        <v>0</v>
      </c>
      <c r="K21" s="1068">
        <f t="shared" si="2"/>
        <v>7012</v>
      </c>
      <c r="L21" s="1077">
        <f t="shared" si="2"/>
        <v>7812.47</v>
      </c>
    </row>
    <row r="22" spans="1:16" ht="15" x14ac:dyDescent="0.2">
      <c r="A22" s="108"/>
      <c r="B22" s="618"/>
      <c r="C22" s="619"/>
      <c r="D22" s="620"/>
      <c r="E22" s="621" t="s">
        <v>297</v>
      </c>
      <c r="F22" s="622"/>
      <c r="G22" s="623"/>
      <c r="H22" s="624">
        <v>150</v>
      </c>
      <c r="I22" s="623"/>
      <c r="J22" s="623"/>
      <c r="K22" s="1069">
        <v>150</v>
      </c>
      <c r="L22" s="1076">
        <v>870.13</v>
      </c>
    </row>
    <row r="23" spans="1:16" ht="15" x14ac:dyDescent="0.2">
      <c r="A23" s="163"/>
      <c r="B23" s="618"/>
      <c r="C23" s="619"/>
      <c r="D23" s="620"/>
      <c r="E23" s="621" t="s">
        <v>298</v>
      </c>
      <c r="F23" s="622"/>
      <c r="G23" s="623"/>
      <c r="H23" s="624">
        <v>500</v>
      </c>
      <c r="I23" s="623"/>
      <c r="J23" s="623"/>
      <c r="K23" s="1069">
        <v>500</v>
      </c>
      <c r="L23" s="1076">
        <v>990</v>
      </c>
    </row>
    <row r="24" spans="1:16" ht="15" x14ac:dyDescent="0.2">
      <c r="A24" s="108"/>
      <c r="B24" s="618"/>
      <c r="C24" s="631"/>
      <c r="D24" s="620"/>
      <c r="E24" s="621" t="s">
        <v>299</v>
      </c>
      <c r="F24" s="622"/>
      <c r="G24" s="623"/>
      <c r="H24" s="624">
        <v>2500</v>
      </c>
      <c r="I24" s="623"/>
      <c r="J24" s="623"/>
      <c r="K24" s="1069">
        <v>2500</v>
      </c>
      <c r="L24" s="1076">
        <v>2754.11</v>
      </c>
    </row>
    <row r="25" spans="1:16" ht="15" x14ac:dyDescent="0.2">
      <c r="A25" s="108"/>
      <c r="B25" s="618"/>
      <c r="C25" s="631"/>
      <c r="D25" s="620"/>
      <c r="E25" s="621" t="s">
        <v>300</v>
      </c>
      <c r="F25" s="622"/>
      <c r="G25" s="623"/>
      <c r="H25" s="624">
        <v>600</v>
      </c>
      <c r="I25" s="623"/>
      <c r="J25" s="623"/>
      <c r="K25" s="1069">
        <v>600</v>
      </c>
      <c r="L25" s="1076">
        <v>592.35</v>
      </c>
    </row>
    <row r="26" spans="1:16" ht="15" x14ac:dyDescent="0.2">
      <c r="A26" s="163"/>
      <c r="B26" s="618"/>
      <c r="C26" s="631"/>
      <c r="D26" s="620"/>
      <c r="E26" s="621" t="s">
        <v>301</v>
      </c>
      <c r="F26" s="622"/>
      <c r="G26" s="623"/>
      <c r="H26" s="624">
        <v>1500</v>
      </c>
      <c r="I26" s="623"/>
      <c r="J26" s="623"/>
      <c r="K26" s="1069">
        <v>1500</v>
      </c>
      <c r="L26" s="1076">
        <v>811.88</v>
      </c>
    </row>
    <row r="27" spans="1:16" ht="15.75" thickBot="1" x14ac:dyDescent="0.25">
      <c r="A27" s="164"/>
      <c r="B27" s="632"/>
      <c r="C27" s="633"/>
      <c r="D27" s="634"/>
      <c r="E27" s="635" t="s">
        <v>302</v>
      </c>
      <c r="F27" s="636">
        <v>1762</v>
      </c>
      <c r="G27" s="637"/>
      <c r="H27" s="638">
        <v>0</v>
      </c>
      <c r="I27" s="637"/>
      <c r="J27" s="637"/>
      <c r="K27" s="1070">
        <v>1762</v>
      </c>
      <c r="L27" s="1076">
        <v>1794</v>
      </c>
    </row>
    <row r="28" spans="1:16" x14ac:dyDescent="0.2">
      <c r="A28" s="26"/>
      <c r="B28" s="26"/>
    </row>
  </sheetData>
  <mergeCells count="11">
    <mergeCell ref="A1:L1"/>
    <mergeCell ref="F6:F7"/>
    <mergeCell ref="G6:G7"/>
    <mergeCell ref="H6:H7"/>
    <mergeCell ref="I6:I7"/>
    <mergeCell ref="J6:J7"/>
    <mergeCell ref="B4:K4"/>
    <mergeCell ref="A3:K3"/>
    <mergeCell ref="D5:K5"/>
    <mergeCell ref="K6:K7"/>
    <mergeCell ref="L3:L7"/>
  </mergeCells>
  <phoneticPr fontId="3" type="noConversion"/>
  <printOptions horizontalCentered="1"/>
  <pageMargins left="0" right="0" top="0.70866141732283472" bottom="0.51181102362204722" header="0.51181102362204722" footer="0.51181102362204722"/>
  <pageSetup paperSize="9" orientation="landscape" r:id="rId1"/>
  <headerFooter alignWithMargins="0">
    <oddFooter>&amp;LNávrh Rozpočtu 2015&amp;CP8&amp;Rv11022015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="85" zoomScaleNormal="85" workbookViewId="0">
      <selection activeCell="K14" sqref="K14"/>
    </sheetView>
  </sheetViews>
  <sheetFormatPr defaultRowHeight="12.75" x14ac:dyDescent="0.2"/>
  <cols>
    <col min="1" max="1" width="3.85546875" style="1" customWidth="1"/>
    <col min="2" max="2" width="4.42578125" style="98" customWidth="1"/>
    <col min="3" max="3" width="7.28515625" style="26" customWidth="1"/>
    <col min="4" max="4" width="2.28515625" style="26" customWidth="1"/>
    <col min="5" max="5" width="28.85546875" style="26" customWidth="1"/>
    <col min="6" max="7" width="11.42578125" style="26" hidden="1" customWidth="1"/>
    <col min="8" max="8" width="11.42578125" style="26" customWidth="1"/>
    <col min="9" max="9" width="11.42578125" style="26" hidden="1" customWidth="1"/>
    <col min="10" max="10" width="14.5703125" style="26" customWidth="1"/>
    <col min="11" max="11" width="13.85546875" style="927" customWidth="1"/>
    <col min="12" max="16384" width="9.140625" style="26"/>
  </cols>
  <sheetData>
    <row r="1" spans="1:12" ht="23.25" x14ac:dyDescent="0.35">
      <c r="A1" s="1407" t="s">
        <v>249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30"/>
    </row>
    <row r="2" spans="1:12" ht="1.5" customHeight="1" thickBot="1" x14ac:dyDescent="0.25">
      <c r="A2" s="112"/>
      <c r="B2" s="112"/>
      <c r="C2" s="30"/>
      <c r="D2" s="30"/>
      <c r="E2" s="30"/>
      <c r="F2" s="30"/>
      <c r="G2" s="30"/>
      <c r="H2" s="30"/>
      <c r="I2" s="30"/>
      <c r="J2" s="30"/>
      <c r="K2" s="1079"/>
      <c r="L2" s="30"/>
    </row>
    <row r="3" spans="1:12" ht="23.25" customHeight="1" thickBot="1" x14ac:dyDescent="0.3">
      <c r="A3" s="1525" t="s">
        <v>221</v>
      </c>
      <c r="B3" s="1526"/>
      <c r="C3" s="1526"/>
      <c r="D3" s="1526"/>
      <c r="E3" s="1526"/>
      <c r="F3" s="1526"/>
      <c r="G3" s="1526"/>
      <c r="H3" s="1526"/>
      <c r="I3" s="1526"/>
      <c r="J3" s="1526"/>
      <c r="K3" s="1459" t="s">
        <v>441</v>
      </c>
      <c r="L3" s="30"/>
    </row>
    <row r="4" spans="1:12" ht="18.75" customHeight="1" x14ac:dyDescent="0.25">
      <c r="A4" s="102"/>
      <c r="B4" s="488"/>
      <c r="C4" s="639"/>
      <c r="D4" s="640"/>
      <c r="E4" s="641"/>
      <c r="F4" s="1527" t="s">
        <v>132</v>
      </c>
      <c r="G4" s="1527"/>
      <c r="H4" s="1527"/>
      <c r="I4" s="1527"/>
      <c r="J4" s="1528"/>
      <c r="K4" s="1524"/>
      <c r="L4" s="30"/>
    </row>
    <row r="5" spans="1:12" ht="15" x14ac:dyDescent="0.2">
      <c r="A5" s="103"/>
      <c r="B5" s="1517" t="s">
        <v>93</v>
      </c>
      <c r="C5" s="642" t="s">
        <v>17</v>
      </c>
      <c r="D5" s="642"/>
      <c r="E5" s="643"/>
      <c r="F5" s="644" t="s">
        <v>18</v>
      </c>
      <c r="G5" s="644"/>
      <c r="H5" s="644"/>
      <c r="I5" s="644"/>
      <c r="J5" s="645"/>
      <c r="K5" s="1524"/>
      <c r="L5" s="30"/>
    </row>
    <row r="6" spans="1:12" ht="15" x14ac:dyDescent="0.2">
      <c r="A6" s="104"/>
      <c r="B6" s="1523"/>
      <c r="C6" s="1519" t="s">
        <v>92</v>
      </c>
      <c r="D6" s="1520"/>
      <c r="E6" s="1517" t="s">
        <v>11</v>
      </c>
      <c r="F6" s="1531">
        <v>610</v>
      </c>
      <c r="G6" s="1531">
        <v>620</v>
      </c>
      <c r="H6" s="1531">
        <v>630</v>
      </c>
      <c r="I6" s="1531">
        <v>640</v>
      </c>
      <c r="J6" s="1529" t="s">
        <v>9</v>
      </c>
      <c r="K6" s="1524"/>
      <c r="L6" s="30"/>
    </row>
    <row r="7" spans="1:12" ht="15.75" thickBot="1" x14ac:dyDescent="0.25">
      <c r="A7" s="105"/>
      <c r="B7" s="1518"/>
      <c r="C7" s="1521"/>
      <c r="D7" s="1522"/>
      <c r="E7" s="1518"/>
      <c r="F7" s="1532"/>
      <c r="G7" s="1532"/>
      <c r="H7" s="1532"/>
      <c r="I7" s="1532"/>
      <c r="J7" s="1530"/>
      <c r="K7" s="1524"/>
      <c r="L7" s="30"/>
    </row>
    <row r="8" spans="1:12" ht="16.5" thickTop="1" x14ac:dyDescent="0.25">
      <c r="A8" s="106"/>
      <c r="B8" s="1514" t="s">
        <v>249</v>
      </c>
      <c r="C8" s="1515"/>
      <c r="D8" s="1515"/>
      <c r="E8" s="1516"/>
      <c r="F8" s="646">
        <f t="shared" ref="F8:J8" si="0">SUM(F10:F12)</f>
        <v>0</v>
      </c>
      <c r="G8" s="646">
        <f t="shared" si="0"/>
        <v>0</v>
      </c>
      <c r="H8" s="646">
        <f t="shared" si="0"/>
        <v>2720</v>
      </c>
      <c r="I8" s="646">
        <f t="shared" si="0"/>
        <v>0</v>
      </c>
      <c r="J8" s="647">
        <f t="shared" si="0"/>
        <v>2720</v>
      </c>
      <c r="K8" s="1277">
        <f>SUM(K10:K12:K14)</f>
        <v>4515.17</v>
      </c>
      <c r="L8" s="30"/>
    </row>
    <row r="9" spans="1:12" ht="15.75" x14ac:dyDescent="0.25">
      <c r="A9" s="784"/>
      <c r="B9" s="785">
        <v>1</v>
      </c>
      <c r="C9" s="649" t="s">
        <v>250</v>
      </c>
      <c r="D9" s="614" t="s">
        <v>7</v>
      </c>
      <c r="E9" s="233"/>
      <c r="F9" s="650">
        <f t="shared" ref="F9:J9" si="1">SUM(+F10+F11+F12)</f>
        <v>0</v>
      </c>
      <c r="G9" s="650">
        <f t="shared" si="1"/>
        <v>0</v>
      </c>
      <c r="H9" s="650">
        <f t="shared" si="1"/>
        <v>2720</v>
      </c>
      <c r="I9" s="650">
        <f t="shared" si="1"/>
        <v>0</v>
      </c>
      <c r="J9" s="651">
        <f t="shared" si="1"/>
        <v>2720</v>
      </c>
      <c r="K9" s="1278">
        <f>SUM(+K10+K11+K12+K13+K14)</f>
        <v>4515.17</v>
      </c>
      <c r="L9" s="30"/>
    </row>
    <row r="10" spans="1:12" ht="15" x14ac:dyDescent="0.2">
      <c r="A10" s="106"/>
      <c r="B10" s="648"/>
      <c r="C10" s="462"/>
      <c r="D10" s="237"/>
      <c r="E10" s="474" t="s">
        <v>251</v>
      </c>
      <c r="F10" s="652"/>
      <c r="G10" s="652"/>
      <c r="H10" s="653">
        <v>1500</v>
      </c>
      <c r="I10" s="652"/>
      <c r="J10" s="654">
        <v>1500</v>
      </c>
      <c r="K10" s="1279">
        <v>1347.59</v>
      </c>
    </row>
    <row r="11" spans="1:12" ht="15" x14ac:dyDescent="0.2">
      <c r="A11" s="106"/>
      <c r="B11" s="648"/>
      <c r="C11" s="462"/>
      <c r="D11" s="237"/>
      <c r="E11" s="474" t="s">
        <v>304</v>
      </c>
      <c r="F11" s="652"/>
      <c r="G11" s="652"/>
      <c r="H11" s="653">
        <v>1100</v>
      </c>
      <c r="I11" s="652"/>
      <c r="J11" s="654">
        <v>1100</v>
      </c>
      <c r="K11" s="1279">
        <v>1165.48</v>
      </c>
    </row>
    <row r="12" spans="1:12" ht="15" x14ac:dyDescent="0.2">
      <c r="A12" s="1185"/>
      <c r="B12" s="1174"/>
      <c r="C12" s="1186"/>
      <c r="D12" s="1176"/>
      <c r="E12" s="1187" t="s">
        <v>294</v>
      </c>
      <c r="F12" s="1188"/>
      <c r="G12" s="1188"/>
      <c r="H12" s="1189">
        <v>120</v>
      </c>
      <c r="I12" s="1188"/>
      <c r="J12" s="1190">
        <v>120</v>
      </c>
      <c r="K12" s="1280">
        <v>0</v>
      </c>
    </row>
    <row r="13" spans="1:12" ht="15.75" x14ac:dyDescent="0.25">
      <c r="A13" s="107"/>
      <c r="B13" s="509"/>
      <c r="C13" s="462"/>
      <c r="D13" s="237"/>
      <c r="E13" s="474" t="s">
        <v>446</v>
      </c>
      <c r="F13" s="652"/>
      <c r="G13" s="652"/>
      <c r="H13" s="1285">
        <v>0</v>
      </c>
      <c r="I13" s="652"/>
      <c r="J13" s="1286">
        <v>0</v>
      </c>
      <c r="K13" s="1287">
        <v>16.100000000000001</v>
      </c>
    </row>
    <row r="14" spans="1:12" ht="15.75" thickBot="1" x14ac:dyDescent="0.25">
      <c r="A14" s="331"/>
      <c r="B14" s="1281"/>
      <c r="C14" s="1282"/>
      <c r="D14" s="1282"/>
      <c r="E14" s="1283" t="s">
        <v>488</v>
      </c>
      <c r="F14" s="1282"/>
      <c r="G14" s="1282"/>
      <c r="H14" s="1283">
        <v>0</v>
      </c>
      <c r="I14" s="1283"/>
      <c r="J14" s="1283">
        <v>0</v>
      </c>
      <c r="K14" s="1284">
        <v>1986</v>
      </c>
    </row>
  </sheetData>
  <mergeCells count="13">
    <mergeCell ref="B8:E8"/>
    <mergeCell ref="E6:E7"/>
    <mergeCell ref="C6:D7"/>
    <mergeCell ref="B5:B7"/>
    <mergeCell ref="A1:K1"/>
    <mergeCell ref="K3:K7"/>
    <mergeCell ref="A3:J3"/>
    <mergeCell ref="F4:J4"/>
    <mergeCell ref="J6:J7"/>
    <mergeCell ref="I6:I7"/>
    <mergeCell ref="F6:F7"/>
    <mergeCell ref="H6:H7"/>
    <mergeCell ref="G6:G7"/>
  </mergeCells>
  <phoneticPr fontId="3" type="noConversion"/>
  <printOptions horizontalCentered="1"/>
  <pageMargins left="0" right="0" top="0.31496062992125984" bottom="0.27559055118110237" header="0.31496062992125984" footer="0.23622047244094491"/>
  <pageSetup paperSize="9" orientation="landscape" r:id="rId1"/>
  <headerFooter alignWithMargins="0">
    <oddFooter>&amp;LNávrh Rozpočtu&amp;CP9&amp;Rv11022015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5" zoomScaleNormal="85" workbookViewId="0">
      <selection activeCell="E53" sqref="E53"/>
    </sheetView>
  </sheetViews>
  <sheetFormatPr defaultRowHeight="12.75" x14ac:dyDescent="0.2"/>
  <cols>
    <col min="1" max="1" width="3.85546875" style="1" customWidth="1"/>
    <col min="2" max="2" width="3.42578125" style="98" customWidth="1"/>
    <col min="3" max="3" width="7.28515625" style="26" customWidth="1"/>
    <col min="4" max="4" width="2.28515625" style="26" customWidth="1"/>
    <col min="5" max="5" width="41.42578125" style="26" customWidth="1"/>
    <col min="6" max="7" width="13" style="26" bestFit="1" customWidth="1"/>
    <col min="8" max="8" width="9.28515625" style="26" bestFit="1" customWidth="1"/>
    <col min="9" max="9" width="13" style="26" bestFit="1" customWidth="1"/>
    <col min="10" max="10" width="13.42578125" style="927" customWidth="1"/>
    <col min="11" max="16384" width="9.140625" style="26"/>
  </cols>
  <sheetData>
    <row r="1" spans="1:12" ht="15" x14ac:dyDescent="0.2">
      <c r="A1" s="1533" t="s">
        <v>305</v>
      </c>
      <c r="B1" s="1533"/>
      <c r="C1" s="1533"/>
      <c r="D1" s="1533"/>
      <c r="E1" s="1533"/>
      <c r="F1" s="1533"/>
      <c r="G1" s="1533"/>
      <c r="H1" s="1533"/>
      <c r="I1" s="1533"/>
      <c r="J1" s="1533"/>
    </row>
    <row r="2" spans="1:12" ht="9.75" customHeight="1" thickBot="1" x14ac:dyDescent="0.25">
      <c r="A2" s="112"/>
      <c r="B2" s="112"/>
      <c r="C2" s="30"/>
      <c r="D2" s="30"/>
      <c r="E2" s="30"/>
      <c r="F2" s="30"/>
      <c r="G2" s="30"/>
      <c r="H2" s="30"/>
      <c r="I2" s="30"/>
      <c r="J2" s="1079"/>
    </row>
    <row r="3" spans="1:12" ht="13.5" customHeight="1" x14ac:dyDescent="0.25">
      <c r="A3" s="1462" t="s">
        <v>221</v>
      </c>
      <c r="B3" s="1463"/>
      <c r="C3" s="1463"/>
      <c r="D3" s="1463"/>
      <c r="E3" s="1463"/>
      <c r="F3" s="1463"/>
      <c r="G3" s="1463"/>
      <c r="H3" s="1463"/>
      <c r="I3" s="1463"/>
      <c r="J3" s="1512" t="s">
        <v>437</v>
      </c>
    </row>
    <row r="4" spans="1:12" ht="18.75" customHeight="1" x14ac:dyDescent="0.2">
      <c r="A4" s="104"/>
      <c r="B4" s="1535" t="s">
        <v>132</v>
      </c>
      <c r="C4" s="1536"/>
      <c r="D4" s="1536"/>
      <c r="E4" s="1536"/>
      <c r="F4" s="1536"/>
      <c r="G4" s="1536"/>
      <c r="H4" s="1536"/>
      <c r="I4" s="1536"/>
      <c r="J4" s="1537"/>
    </row>
    <row r="5" spans="1:12" ht="15.75" thickBot="1" x14ac:dyDescent="0.25">
      <c r="A5" s="103"/>
      <c r="B5" s="1057" t="s">
        <v>93</v>
      </c>
      <c r="C5" s="1058" t="s">
        <v>17</v>
      </c>
      <c r="D5" s="1476" t="s">
        <v>18</v>
      </c>
      <c r="E5" s="1477"/>
      <c r="F5" s="1509"/>
      <c r="G5" s="1509"/>
      <c r="H5" s="1509"/>
      <c r="I5" s="1509"/>
      <c r="J5" s="1537"/>
    </row>
    <row r="6" spans="1:12" ht="15" x14ac:dyDescent="0.2">
      <c r="A6" s="104"/>
      <c r="B6" s="1059" t="s">
        <v>94</v>
      </c>
      <c r="C6" s="495" t="s">
        <v>92</v>
      </c>
      <c r="D6" s="229"/>
      <c r="E6" s="730" t="s">
        <v>11</v>
      </c>
      <c r="F6" s="1538">
        <v>610</v>
      </c>
      <c r="G6" s="1506">
        <v>630</v>
      </c>
      <c r="H6" s="1507">
        <v>640</v>
      </c>
      <c r="I6" s="1510" t="s">
        <v>9</v>
      </c>
      <c r="J6" s="1537"/>
    </row>
    <row r="7" spans="1:12" ht="15" x14ac:dyDescent="0.2">
      <c r="A7" s="104"/>
      <c r="B7" s="1059"/>
      <c r="C7" s="495"/>
      <c r="D7" s="229"/>
      <c r="E7" s="730"/>
      <c r="F7" s="1472"/>
      <c r="G7" s="1481"/>
      <c r="H7" s="1539"/>
      <c r="I7" s="1534"/>
      <c r="J7" s="1537"/>
    </row>
    <row r="8" spans="1:12" ht="15" x14ac:dyDescent="0.2">
      <c r="A8" s="107">
        <v>1</v>
      </c>
      <c r="B8" s="445">
        <v>1</v>
      </c>
      <c r="C8" s="657" t="s">
        <v>98</v>
      </c>
      <c r="D8" s="658"/>
      <c r="E8" s="659"/>
      <c r="F8" s="1080">
        <f ca="1">SUM(F8+F12+F16+F24)</f>
        <v>0</v>
      </c>
      <c r="G8" s="613">
        <f>SUM(G9)</f>
        <v>11500</v>
      </c>
      <c r="H8" s="613">
        <f>SUM(H9)</f>
        <v>0</v>
      </c>
      <c r="I8" s="1065">
        <f>+I9</f>
        <v>11500</v>
      </c>
      <c r="J8" s="1075">
        <f>J9</f>
        <v>10046.66</v>
      </c>
    </row>
    <row r="9" spans="1:12" ht="15.75" x14ac:dyDescent="0.25">
      <c r="A9" s="786">
        <v>2</v>
      </c>
      <c r="B9" s="782"/>
      <c r="C9" s="649" t="s">
        <v>306</v>
      </c>
      <c r="D9" s="614" t="s">
        <v>98</v>
      </c>
      <c r="E9" s="1081"/>
      <c r="F9" s="1082">
        <f t="shared" ref="F9:J9" si="0">SUM(F10:F11)</f>
        <v>0</v>
      </c>
      <c r="G9" s="616">
        <f t="shared" si="0"/>
        <v>11500</v>
      </c>
      <c r="H9" s="616">
        <f t="shared" si="0"/>
        <v>0</v>
      </c>
      <c r="I9" s="1066">
        <f t="shared" si="0"/>
        <v>11500</v>
      </c>
      <c r="J9" s="1072">
        <f t="shared" si="0"/>
        <v>10046.66</v>
      </c>
    </row>
    <row r="10" spans="1:12" ht="15" x14ac:dyDescent="0.2">
      <c r="A10" s="107">
        <v>3</v>
      </c>
      <c r="B10" s="153"/>
      <c r="C10" s="661"/>
      <c r="D10" s="1083"/>
      <c r="E10" s="1084" t="s">
        <v>67</v>
      </c>
      <c r="F10" s="1085"/>
      <c r="G10" s="1086">
        <v>10000</v>
      </c>
      <c r="H10" s="1087"/>
      <c r="I10" s="1088">
        <f>SUM(F10:H10)</f>
        <v>10000</v>
      </c>
      <c r="J10" s="1113">
        <v>8097.21</v>
      </c>
      <c r="L10" s="30"/>
    </row>
    <row r="11" spans="1:12" ht="15" x14ac:dyDescent="0.2">
      <c r="A11" s="107">
        <v>4</v>
      </c>
      <c r="B11" s="1060"/>
      <c r="C11" s="462"/>
      <c r="D11" s="1090"/>
      <c r="E11" s="1091" t="s">
        <v>127</v>
      </c>
      <c r="F11" s="1092"/>
      <c r="G11" s="1093">
        <v>1500</v>
      </c>
      <c r="H11" s="1094"/>
      <c r="I11" s="1064">
        <f>SUM(F11:H11)</f>
        <v>1500</v>
      </c>
      <c r="J11" s="1114">
        <v>1949.45</v>
      </c>
    </row>
    <row r="12" spans="1:12" ht="15" x14ac:dyDescent="0.2">
      <c r="A12" s="107">
        <v>5</v>
      </c>
      <c r="B12" s="445">
        <v>2</v>
      </c>
      <c r="C12" s="657" t="s">
        <v>313</v>
      </c>
      <c r="D12" s="658"/>
      <c r="E12" s="659"/>
      <c r="F12" s="1095">
        <f t="shared" ref="F12" si="1">+F13</f>
        <v>0</v>
      </c>
      <c r="G12" s="1096">
        <f>+G13</f>
        <v>2250</v>
      </c>
      <c r="H12" s="1096">
        <f t="shared" ref="H12:J12" si="2">+H13</f>
        <v>0</v>
      </c>
      <c r="I12" s="1097">
        <f t="shared" si="2"/>
        <v>2250</v>
      </c>
      <c r="J12" s="1115">
        <f t="shared" si="2"/>
        <v>1879.96</v>
      </c>
    </row>
    <row r="13" spans="1:12" ht="12" customHeight="1" x14ac:dyDescent="0.25">
      <c r="A13" s="786">
        <v>6</v>
      </c>
      <c r="B13" s="782"/>
      <c r="C13" s="649" t="s">
        <v>245</v>
      </c>
      <c r="D13" s="614" t="s">
        <v>5</v>
      </c>
      <c r="E13" s="1081"/>
      <c r="F13" s="1082">
        <f t="shared" ref="F13:J13" si="3">F14+F15</f>
        <v>0</v>
      </c>
      <c r="G13" s="616">
        <f t="shared" si="3"/>
        <v>2250</v>
      </c>
      <c r="H13" s="616">
        <f t="shared" si="3"/>
        <v>0</v>
      </c>
      <c r="I13" s="1066">
        <f t="shared" si="3"/>
        <v>2250</v>
      </c>
      <c r="J13" s="1072">
        <f t="shared" si="3"/>
        <v>1879.96</v>
      </c>
    </row>
    <row r="14" spans="1:12" ht="15" x14ac:dyDescent="0.2">
      <c r="A14" s="107"/>
      <c r="B14" s="1060"/>
      <c r="C14" s="462"/>
      <c r="D14" s="237"/>
      <c r="E14" s="666" t="s">
        <v>367</v>
      </c>
      <c r="F14" s="464"/>
      <c r="G14" s="241">
        <v>1850</v>
      </c>
      <c r="H14" s="240"/>
      <c r="I14" s="1064">
        <f>SUM(F14:H14)</f>
        <v>1850</v>
      </c>
      <c r="J14" s="1073">
        <v>1479.96</v>
      </c>
    </row>
    <row r="15" spans="1:12" ht="15" x14ac:dyDescent="0.2">
      <c r="A15" s="107"/>
      <c r="B15" s="1060"/>
      <c r="C15" s="462"/>
      <c r="D15" s="237"/>
      <c r="E15" s="666" t="s">
        <v>272</v>
      </c>
      <c r="F15" s="464"/>
      <c r="G15" s="241">
        <v>400</v>
      </c>
      <c r="H15" s="240"/>
      <c r="I15" s="1064">
        <f>SUM(F15:H15)</f>
        <v>400</v>
      </c>
      <c r="J15" s="1073">
        <v>400</v>
      </c>
    </row>
    <row r="16" spans="1:12" ht="15.75" x14ac:dyDescent="0.25">
      <c r="A16" s="107"/>
      <c r="B16" s="663">
        <v>3</v>
      </c>
      <c r="C16" s="663" t="s">
        <v>310</v>
      </c>
      <c r="D16" s="663" t="s">
        <v>128</v>
      </c>
      <c r="E16" s="664"/>
      <c r="F16" s="1098">
        <f t="shared" ref="F16" si="4">SUM(F17:F23)</f>
        <v>0</v>
      </c>
      <c r="G16" s="672">
        <f>SUM(G17:G23)</f>
        <v>2650</v>
      </c>
      <c r="H16" s="672">
        <f t="shared" ref="H16:J16" si="5">SUM(H17:H23)</f>
        <v>34</v>
      </c>
      <c r="I16" s="1099">
        <f t="shared" si="5"/>
        <v>2684</v>
      </c>
      <c r="J16" s="1116">
        <f t="shared" si="5"/>
        <v>895.27</v>
      </c>
    </row>
    <row r="17" spans="1:18" ht="15" x14ac:dyDescent="0.2">
      <c r="A17" s="107"/>
      <c r="B17" s="665"/>
      <c r="C17" s="462"/>
      <c r="D17" s="237"/>
      <c r="E17" s="666" t="s">
        <v>311</v>
      </c>
      <c r="F17" s="1100"/>
      <c r="G17" s="241"/>
      <c r="H17" s="240">
        <v>34</v>
      </c>
      <c r="I17" s="1064">
        <f>SUM(F17:H17)</f>
        <v>34</v>
      </c>
      <c r="J17" s="1114">
        <v>33.19</v>
      </c>
    </row>
    <row r="18" spans="1:18" ht="15" x14ac:dyDescent="0.2">
      <c r="A18" s="107"/>
      <c r="B18" s="237"/>
      <c r="C18" s="685"/>
      <c r="D18" s="1101"/>
      <c r="E18" s="1102" t="s">
        <v>67</v>
      </c>
      <c r="F18" s="1103"/>
      <c r="G18" s="240">
        <v>1300</v>
      </c>
      <c r="H18" s="240"/>
      <c r="I18" s="1064">
        <v>1300</v>
      </c>
      <c r="J18" s="1114">
        <v>802.3</v>
      </c>
    </row>
    <row r="19" spans="1:18" ht="15" x14ac:dyDescent="0.2">
      <c r="A19" s="107"/>
      <c r="B19" s="237"/>
      <c r="C19" s="685"/>
      <c r="D19" s="1101"/>
      <c r="E19" s="1102" t="s">
        <v>442</v>
      </c>
      <c r="F19" s="1103"/>
      <c r="G19" s="240">
        <v>0</v>
      </c>
      <c r="H19" s="240">
        <v>0</v>
      </c>
      <c r="I19" s="1064">
        <v>0</v>
      </c>
      <c r="J19" s="1114">
        <v>59.78</v>
      </c>
    </row>
    <row r="20" spans="1:18" ht="18" x14ac:dyDescent="0.25">
      <c r="A20" s="107"/>
      <c r="B20" s="237"/>
      <c r="C20" s="685"/>
      <c r="D20" s="1101"/>
      <c r="E20" s="1102" t="s">
        <v>312</v>
      </c>
      <c r="F20" s="1103"/>
      <c r="G20" s="240">
        <v>100</v>
      </c>
      <c r="H20" s="240"/>
      <c r="I20" s="1064">
        <v>100</v>
      </c>
      <c r="J20" s="1117">
        <v>0</v>
      </c>
      <c r="N20" s="890"/>
    </row>
    <row r="21" spans="1:18" ht="15" x14ac:dyDescent="0.2">
      <c r="A21" s="107"/>
      <c r="B21" s="237"/>
      <c r="C21" s="685"/>
      <c r="D21" s="1101"/>
      <c r="E21" s="1102" t="s">
        <v>314</v>
      </c>
      <c r="F21" s="1103"/>
      <c r="G21" s="240">
        <v>1000</v>
      </c>
      <c r="H21" s="240"/>
      <c r="I21" s="1064">
        <v>1000</v>
      </c>
      <c r="J21" s="1113">
        <v>0</v>
      </c>
    </row>
    <row r="22" spans="1:18" ht="15" x14ac:dyDescent="0.2">
      <c r="A22" s="107"/>
      <c r="B22" s="237"/>
      <c r="C22" s="685"/>
      <c r="D22" s="1101"/>
      <c r="E22" s="1102" t="s">
        <v>315</v>
      </c>
      <c r="F22" s="1103"/>
      <c r="G22" s="240">
        <v>200</v>
      </c>
      <c r="H22" s="240"/>
      <c r="I22" s="1064">
        <v>200</v>
      </c>
      <c r="J22" s="1113">
        <v>0</v>
      </c>
    </row>
    <row r="23" spans="1:18" ht="15" x14ac:dyDescent="0.2">
      <c r="A23" s="107"/>
      <c r="B23" s="237"/>
      <c r="C23" s="685"/>
      <c r="D23" s="1101"/>
      <c r="E23" s="1102" t="s">
        <v>316</v>
      </c>
      <c r="F23" s="1103"/>
      <c r="G23" s="240">
        <v>50</v>
      </c>
      <c r="H23" s="1104"/>
      <c r="I23" s="1064">
        <v>50</v>
      </c>
      <c r="J23" s="1113">
        <v>0</v>
      </c>
    </row>
    <row r="24" spans="1:18" s="1227" customFormat="1" ht="15.75" x14ac:dyDescent="0.25">
      <c r="A24" s="1228"/>
      <c r="B24" s="1229">
        <v>4</v>
      </c>
      <c r="C24" s="1229" t="s">
        <v>1</v>
      </c>
      <c r="D24" s="1229"/>
      <c r="E24" s="1230"/>
      <c r="F24" s="1231">
        <f t="shared" ref="F24" si="6">SUM(F25:F32)</f>
        <v>25000</v>
      </c>
      <c r="G24" s="1232">
        <f>SUM(G25:G32)</f>
        <v>8800</v>
      </c>
      <c r="H24" s="1232">
        <f t="shared" ref="H24:J24" si="7">SUM(H25:H32)</f>
        <v>0</v>
      </c>
      <c r="I24" s="1233">
        <f t="shared" si="7"/>
        <v>33800</v>
      </c>
      <c r="J24" s="1234">
        <f t="shared" si="7"/>
        <v>29945.7</v>
      </c>
      <c r="K24" s="1226"/>
      <c r="L24" s="1226"/>
      <c r="M24" s="1226"/>
      <c r="N24" s="1226"/>
      <c r="O24" s="1226"/>
      <c r="P24" s="1226"/>
      <c r="Q24" s="1226"/>
      <c r="R24" s="113"/>
    </row>
    <row r="25" spans="1:18" ht="15" x14ac:dyDescent="0.2">
      <c r="A25" s="107"/>
      <c r="B25" s="665"/>
      <c r="C25" s="661"/>
      <c r="D25" s="238"/>
      <c r="E25" s="662" t="s">
        <v>368</v>
      </c>
      <c r="F25" s="1105"/>
      <c r="G25" s="1106">
        <v>2500</v>
      </c>
      <c r="H25" s="1089"/>
      <c r="I25" s="1088">
        <f t="shared" ref="I25:I31" si="8">SUM(F25:H25)</f>
        <v>2500</v>
      </c>
      <c r="J25" s="1113">
        <v>2810.59</v>
      </c>
    </row>
    <row r="26" spans="1:18" ht="15" x14ac:dyDescent="0.2">
      <c r="A26" s="107"/>
      <c r="B26" s="1060"/>
      <c r="C26" s="462"/>
      <c r="D26" s="237"/>
      <c r="E26" s="660" t="s">
        <v>489</v>
      </c>
      <c r="F26" s="464"/>
      <c r="G26" s="241">
        <v>2000</v>
      </c>
      <c r="H26" s="240"/>
      <c r="I26" s="1064">
        <f t="shared" si="8"/>
        <v>2000</v>
      </c>
      <c r="J26" s="1114">
        <v>1445.04</v>
      </c>
    </row>
    <row r="27" spans="1:18" ht="15" x14ac:dyDescent="0.2">
      <c r="A27" s="107"/>
      <c r="B27" s="1060"/>
      <c r="C27" s="462"/>
      <c r="D27" s="237"/>
      <c r="E27" s="660" t="s">
        <v>307</v>
      </c>
      <c r="F27" s="464"/>
      <c r="G27" s="241">
        <v>200</v>
      </c>
      <c r="H27" s="240"/>
      <c r="I27" s="1064">
        <f t="shared" si="8"/>
        <v>200</v>
      </c>
      <c r="J27" s="1114">
        <v>306.7</v>
      </c>
    </row>
    <row r="28" spans="1:18" ht="15" x14ac:dyDescent="0.2">
      <c r="A28" s="107"/>
      <c r="B28" s="1060"/>
      <c r="C28" s="462"/>
      <c r="D28" s="237"/>
      <c r="E28" s="660" t="s">
        <v>308</v>
      </c>
      <c r="F28" s="464"/>
      <c r="G28" s="241">
        <v>2000</v>
      </c>
      <c r="H28" s="240"/>
      <c r="I28" s="1064">
        <f t="shared" si="8"/>
        <v>2000</v>
      </c>
      <c r="J28" s="1114">
        <v>123.4</v>
      </c>
    </row>
    <row r="29" spans="1:18" ht="15" x14ac:dyDescent="0.2">
      <c r="A29" s="107"/>
      <c r="B29" s="1060"/>
      <c r="C29" s="462"/>
      <c r="D29" s="237"/>
      <c r="E29" s="660" t="s">
        <v>309</v>
      </c>
      <c r="F29" s="464"/>
      <c r="G29" s="241">
        <v>100</v>
      </c>
      <c r="H29" s="240"/>
      <c r="I29" s="1064">
        <f t="shared" si="8"/>
        <v>100</v>
      </c>
      <c r="J29" s="1114">
        <v>30</v>
      </c>
    </row>
    <row r="30" spans="1:18" ht="15" x14ac:dyDescent="0.2">
      <c r="A30" s="107"/>
      <c r="B30" s="1289"/>
      <c r="C30" s="462"/>
      <c r="D30" s="237"/>
      <c r="E30" s="660" t="s">
        <v>497</v>
      </c>
      <c r="F30" s="464"/>
      <c r="G30" s="241">
        <v>0</v>
      </c>
      <c r="H30" s="240">
        <v>0</v>
      </c>
      <c r="I30" s="1064">
        <f t="shared" si="8"/>
        <v>0</v>
      </c>
      <c r="J30" s="1114">
        <v>568.79999999999995</v>
      </c>
    </row>
    <row r="31" spans="1:18" ht="15" x14ac:dyDescent="0.2">
      <c r="A31" s="107"/>
      <c r="B31" s="1060"/>
      <c r="C31" s="462"/>
      <c r="D31" s="237"/>
      <c r="E31" s="660" t="s">
        <v>317</v>
      </c>
      <c r="F31" s="464"/>
      <c r="G31" s="241">
        <v>2000</v>
      </c>
      <c r="H31" s="240"/>
      <c r="I31" s="1064">
        <f t="shared" si="8"/>
        <v>2000</v>
      </c>
      <c r="J31" s="1114">
        <v>1545.7</v>
      </c>
    </row>
    <row r="32" spans="1:18" ht="15" x14ac:dyDescent="0.2">
      <c r="A32" s="107"/>
      <c r="B32" s="1060"/>
      <c r="C32" s="462"/>
      <c r="D32" s="237"/>
      <c r="E32" s="660" t="s">
        <v>318</v>
      </c>
      <c r="F32" s="464">
        <v>25000</v>
      </c>
      <c r="G32" s="241">
        <v>0</v>
      </c>
      <c r="H32" s="240"/>
      <c r="I32" s="1064">
        <v>25000</v>
      </c>
      <c r="J32" s="1114">
        <v>23115.47</v>
      </c>
    </row>
    <row r="33" spans="1:10" ht="15.75" x14ac:dyDescent="0.25">
      <c r="A33" s="107"/>
      <c r="B33" s="663">
        <v>5</v>
      </c>
      <c r="C33" s="663" t="s">
        <v>329</v>
      </c>
      <c r="D33" s="663"/>
      <c r="E33" s="664"/>
      <c r="F33" s="1098">
        <f t="shared" ref="F33" si="9">SUM(F34:F39)</f>
        <v>0</v>
      </c>
      <c r="G33" s="672">
        <f>SUM(G34:G39)</f>
        <v>30944</v>
      </c>
      <c r="H33" s="672">
        <f t="shared" ref="H33:J33" si="10">SUM(H34:H39)</f>
        <v>0</v>
      </c>
      <c r="I33" s="1099">
        <f t="shared" si="10"/>
        <v>30944</v>
      </c>
      <c r="J33" s="1116">
        <f t="shared" si="10"/>
        <v>12011.89</v>
      </c>
    </row>
    <row r="34" spans="1:10" ht="15" x14ac:dyDescent="0.2">
      <c r="A34" s="107"/>
      <c r="B34" s="665"/>
      <c r="C34" s="462"/>
      <c r="D34" s="237"/>
      <c r="E34" s="660" t="s">
        <v>330</v>
      </c>
      <c r="F34" s="464"/>
      <c r="G34" s="241">
        <v>3000</v>
      </c>
      <c r="H34" s="240"/>
      <c r="I34" s="1064">
        <f>SUM(F34:H34)</f>
        <v>3000</v>
      </c>
      <c r="J34" s="1114">
        <v>20.56</v>
      </c>
    </row>
    <row r="35" spans="1:10" ht="15" x14ac:dyDescent="0.2">
      <c r="A35" s="107"/>
      <c r="B35" s="1060"/>
      <c r="C35" s="462"/>
      <c r="D35" s="237"/>
      <c r="E35" s="660" t="s">
        <v>331</v>
      </c>
      <c r="F35" s="464"/>
      <c r="G35" s="241">
        <v>10000</v>
      </c>
      <c r="H35" s="240"/>
      <c r="I35" s="1064">
        <f>SUM(F35:H35)</f>
        <v>10000</v>
      </c>
      <c r="J35" s="1114">
        <v>1200</v>
      </c>
    </row>
    <row r="36" spans="1:10" ht="15" x14ac:dyDescent="0.2">
      <c r="A36" s="107"/>
      <c r="B36" s="1060"/>
      <c r="C36" s="462"/>
      <c r="D36" s="237"/>
      <c r="E36" s="660" t="s">
        <v>369</v>
      </c>
      <c r="F36" s="464"/>
      <c r="G36" s="241">
        <v>4000</v>
      </c>
      <c r="H36" s="240"/>
      <c r="I36" s="1064">
        <v>4000</v>
      </c>
      <c r="J36" s="1114">
        <v>3835.84</v>
      </c>
    </row>
    <row r="37" spans="1:10" ht="15" x14ac:dyDescent="0.2">
      <c r="A37" s="107"/>
      <c r="B37" s="1301"/>
      <c r="C37" s="462"/>
      <c r="D37" s="237"/>
      <c r="E37" s="660" t="s">
        <v>510</v>
      </c>
      <c r="F37" s="464"/>
      <c r="G37" s="241">
        <v>0</v>
      </c>
      <c r="H37" s="240"/>
      <c r="I37" s="1064"/>
      <c r="J37" s="1114">
        <v>639.6</v>
      </c>
    </row>
    <row r="38" spans="1:10" ht="15" x14ac:dyDescent="0.2">
      <c r="A38" s="107"/>
      <c r="B38" s="1060"/>
      <c r="C38" s="462"/>
      <c r="D38" s="237"/>
      <c r="E38" s="660" t="s">
        <v>412</v>
      </c>
      <c r="F38" s="464"/>
      <c r="G38" s="241">
        <v>5944</v>
      </c>
      <c r="H38" s="240"/>
      <c r="I38" s="1064">
        <v>5944</v>
      </c>
      <c r="J38" s="1114">
        <v>5943.75</v>
      </c>
    </row>
    <row r="39" spans="1:10" ht="15" x14ac:dyDescent="0.2">
      <c r="A39" s="107"/>
      <c r="B39" s="1060"/>
      <c r="C39" s="462"/>
      <c r="D39" s="237"/>
      <c r="E39" s="660" t="s">
        <v>375</v>
      </c>
      <c r="F39" s="464"/>
      <c r="G39" s="241">
        <v>8000</v>
      </c>
      <c r="H39" s="240"/>
      <c r="I39" s="1064">
        <f>SUM(F39:H39)</f>
        <v>8000</v>
      </c>
      <c r="J39" s="1114">
        <v>372.14</v>
      </c>
    </row>
    <row r="40" spans="1:10" s="33" customFormat="1" ht="16.5" thickBot="1" x14ac:dyDescent="0.3">
      <c r="A40" s="115"/>
      <c r="B40" s="1107"/>
      <c r="C40" s="655"/>
      <c r="D40" s="1108"/>
      <c r="E40" s="1109" t="s">
        <v>319</v>
      </c>
      <c r="F40" s="1110">
        <f t="shared" ref="F40" si="11">SUM(F9+F13+F16+F24+F33)</f>
        <v>25000</v>
      </c>
      <c r="G40" s="1111">
        <f>SUM(G9+G13+G16+G24+G33)</f>
        <v>56144</v>
      </c>
      <c r="H40" s="1111">
        <f t="shared" ref="H40:J40" si="12">SUM(H9+H13+H16+H24+H33)</f>
        <v>34</v>
      </c>
      <c r="I40" s="1112">
        <f>SUM(I9+I13+I16+I24+I33)</f>
        <v>81178</v>
      </c>
      <c r="J40" s="1118">
        <f t="shared" si="12"/>
        <v>54779.479999999996</v>
      </c>
    </row>
  </sheetData>
  <mergeCells count="9">
    <mergeCell ref="A1:J1"/>
    <mergeCell ref="A3:I3"/>
    <mergeCell ref="I6:I7"/>
    <mergeCell ref="B4:I4"/>
    <mergeCell ref="J3:J7"/>
    <mergeCell ref="D5:I5"/>
    <mergeCell ref="F6:F7"/>
    <mergeCell ref="G6:G7"/>
    <mergeCell ref="H6:H7"/>
  </mergeCells>
  <phoneticPr fontId="3" type="noConversion"/>
  <printOptions horizontalCentered="1"/>
  <pageMargins left="0.15748031496062992" right="0.15748031496062992" top="0.43307086614173229" bottom="0.23622047244094491" header="0.39370078740157483" footer="0.19685039370078741"/>
  <pageSetup paperSize="9" orientation="landscape" r:id="rId1"/>
  <headerFooter alignWithMargins="0">
    <oddFooter>&amp;LNávrh Rozpočtu 2015&amp;CP10&amp;Rv11022015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K9" sqref="K9"/>
    </sheetView>
  </sheetViews>
  <sheetFormatPr defaultRowHeight="12.75" x14ac:dyDescent="0.2"/>
  <cols>
    <col min="1" max="1" width="3.85546875" style="1" customWidth="1"/>
    <col min="2" max="2" width="3.7109375" style="98" customWidth="1"/>
    <col min="3" max="3" width="8.7109375" style="26" customWidth="1"/>
    <col min="4" max="4" width="2.28515625" style="26" hidden="1" customWidth="1"/>
    <col min="5" max="5" width="41" style="26" customWidth="1"/>
    <col min="6" max="6" width="11.140625" style="26" customWidth="1"/>
    <col min="7" max="7" width="11.140625" style="26" hidden="1" customWidth="1"/>
    <col min="8" max="9" width="11.140625" style="26" customWidth="1"/>
    <col min="10" max="10" width="12.140625" style="26" customWidth="1"/>
    <col min="11" max="11" width="12.140625" style="1048" customWidth="1"/>
    <col min="12" max="16384" width="9.140625" style="26"/>
  </cols>
  <sheetData>
    <row r="1" spans="1:11" ht="23.25" x14ac:dyDescent="0.35">
      <c r="A1" s="1540" t="s">
        <v>395</v>
      </c>
      <c r="B1" s="1540"/>
      <c r="C1" s="1540"/>
      <c r="D1" s="1540"/>
      <c r="E1" s="1540"/>
      <c r="F1" s="1540"/>
      <c r="G1" s="1540"/>
      <c r="H1" s="1540"/>
      <c r="I1" s="1540"/>
      <c r="J1" s="1540"/>
      <c r="K1" s="1540"/>
    </row>
    <row r="2" spans="1:11" ht="8.25" customHeight="1" thickBot="1" x14ac:dyDescent="0.25"/>
    <row r="3" spans="1:11" ht="13.5" customHeight="1" thickBot="1" x14ac:dyDescent="0.3">
      <c r="A3" s="1544" t="s">
        <v>221</v>
      </c>
      <c r="B3" s="1545"/>
      <c r="C3" s="1545"/>
      <c r="D3" s="1545"/>
      <c r="E3" s="1545"/>
      <c r="F3" s="1545"/>
      <c r="G3" s="1545"/>
      <c r="H3" s="1545"/>
      <c r="I3" s="1545"/>
      <c r="J3" s="1545"/>
      <c r="K3" s="1541" t="s">
        <v>437</v>
      </c>
    </row>
    <row r="4" spans="1:11" ht="18.75" customHeight="1" x14ac:dyDescent="0.2">
      <c r="A4" s="1546" t="s">
        <v>132</v>
      </c>
      <c r="B4" s="1547"/>
      <c r="C4" s="1547"/>
      <c r="D4" s="1547"/>
      <c r="E4" s="1547"/>
      <c r="F4" s="1547"/>
      <c r="G4" s="1547"/>
      <c r="H4" s="1547"/>
      <c r="I4" s="1547"/>
      <c r="J4" s="1548"/>
      <c r="K4" s="1542"/>
    </row>
    <row r="5" spans="1:11" ht="15" thickBot="1" x14ac:dyDescent="0.25">
      <c r="A5" s="1121"/>
      <c r="B5" s="1122" t="s">
        <v>93</v>
      </c>
      <c r="C5" s="1123" t="s">
        <v>17</v>
      </c>
      <c r="D5" s="1124"/>
      <c r="E5" s="1125"/>
      <c r="F5" s="1126" t="s">
        <v>18</v>
      </c>
      <c r="G5" s="1126"/>
      <c r="H5" s="1126"/>
      <c r="I5" s="1126"/>
      <c r="J5" s="1127"/>
      <c r="K5" s="1542"/>
    </row>
    <row r="6" spans="1:11" ht="14.25" x14ac:dyDescent="0.2">
      <c r="A6" s="1128"/>
      <c r="B6" s="1129" t="s">
        <v>94</v>
      </c>
      <c r="C6" s="1130" t="s">
        <v>92</v>
      </c>
      <c r="D6" s="1131"/>
      <c r="E6" s="1132" t="s">
        <v>11</v>
      </c>
      <c r="F6" s="1555">
        <v>610</v>
      </c>
      <c r="G6" s="1549">
        <v>620</v>
      </c>
      <c r="H6" s="1549">
        <v>630</v>
      </c>
      <c r="I6" s="1551">
        <v>640</v>
      </c>
      <c r="J6" s="1553" t="s">
        <v>9</v>
      </c>
      <c r="K6" s="1542"/>
    </row>
    <row r="7" spans="1:11" ht="15" thickBot="1" x14ac:dyDescent="0.25">
      <c r="A7" s="1133"/>
      <c r="B7" s="1134"/>
      <c r="C7" s="1135"/>
      <c r="D7" s="1136"/>
      <c r="E7" s="1137"/>
      <c r="F7" s="1556"/>
      <c r="G7" s="1550"/>
      <c r="H7" s="1550"/>
      <c r="I7" s="1552"/>
      <c r="J7" s="1554"/>
      <c r="K7" s="1543"/>
    </row>
    <row r="8" spans="1:11" ht="15.75" thickTop="1" x14ac:dyDescent="0.2">
      <c r="A8" s="1138">
        <v>1</v>
      </c>
      <c r="B8" s="1139" t="s">
        <v>320</v>
      </c>
      <c r="C8" s="656"/>
      <c r="D8" s="1140"/>
      <c r="E8" s="1140"/>
      <c r="F8" s="1141">
        <f>SUM(F9+F12+F15)</f>
        <v>4200</v>
      </c>
      <c r="G8" s="1142">
        <f t="shared" ref="G8:J8" si="0">SUM(G9+G12+G15)</f>
        <v>0</v>
      </c>
      <c r="H8" s="1142">
        <f t="shared" si="0"/>
        <v>7800</v>
      </c>
      <c r="I8" s="1142">
        <f t="shared" si="0"/>
        <v>6030</v>
      </c>
      <c r="J8" s="1143">
        <f t="shared" si="0"/>
        <v>18030</v>
      </c>
      <c r="K8" s="1235">
        <f>SUM(K9+K12+K15+K21)</f>
        <v>34849.18</v>
      </c>
    </row>
    <row r="9" spans="1:11" ht="14.25" x14ac:dyDescent="0.2">
      <c r="A9" s="1144"/>
      <c r="B9" s="571">
        <v>1</v>
      </c>
      <c r="C9" s="572" t="s">
        <v>163</v>
      </c>
      <c r="D9" s="573"/>
      <c r="E9" s="1145"/>
      <c r="F9" s="1146">
        <f>SUM(F10:F11)</f>
        <v>0</v>
      </c>
      <c r="G9" s="574">
        <f t="shared" ref="G9:K9" si="1">SUM(G10:G11)</f>
        <v>0</v>
      </c>
      <c r="H9" s="574">
        <f t="shared" si="1"/>
        <v>0</v>
      </c>
      <c r="I9" s="574">
        <f t="shared" si="1"/>
        <v>1500</v>
      </c>
      <c r="J9" s="1147">
        <f t="shared" si="1"/>
        <v>1500</v>
      </c>
      <c r="K9" s="1236">
        <f t="shared" si="1"/>
        <v>2040</v>
      </c>
    </row>
    <row r="10" spans="1:11" ht="14.25" x14ac:dyDescent="0.2">
      <c r="A10" s="1144"/>
      <c r="B10" s="575"/>
      <c r="C10" s="580" t="s">
        <v>245</v>
      </c>
      <c r="D10" s="581"/>
      <c r="E10" s="1148" t="s">
        <v>321</v>
      </c>
      <c r="F10" s="1149"/>
      <c r="G10" s="583"/>
      <c r="H10" s="586"/>
      <c r="I10" s="583">
        <v>1500</v>
      </c>
      <c r="J10" s="1150">
        <v>1500</v>
      </c>
      <c r="K10" s="1237">
        <v>2040</v>
      </c>
    </row>
    <row r="11" spans="1:11" ht="14.25" x14ac:dyDescent="0.2">
      <c r="A11" s="1144"/>
      <c r="B11" s="575"/>
      <c r="C11" s="580"/>
      <c r="D11" s="581"/>
      <c r="E11" s="1148"/>
      <c r="F11" s="1149"/>
      <c r="G11" s="583"/>
      <c r="H11" s="586"/>
      <c r="I11" s="583"/>
      <c r="J11" s="1150"/>
      <c r="K11" s="1237"/>
    </row>
    <row r="12" spans="1:11" ht="14.25" x14ac:dyDescent="0.2">
      <c r="A12" s="1144"/>
      <c r="B12" s="571">
        <v>2</v>
      </c>
      <c r="C12" s="572" t="s">
        <v>327</v>
      </c>
      <c r="D12" s="573"/>
      <c r="E12" s="1145"/>
      <c r="F12" s="1146">
        <f>SUM(F13:F14)</f>
        <v>4200</v>
      </c>
      <c r="G12" s="574">
        <f t="shared" ref="G12:K12" si="2">SUM(G13:G14)</f>
        <v>0</v>
      </c>
      <c r="H12" s="574">
        <f t="shared" si="2"/>
        <v>0</v>
      </c>
      <c r="I12" s="574">
        <f t="shared" si="2"/>
        <v>410</v>
      </c>
      <c r="J12" s="1147">
        <f t="shared" si="2"/>
        <v>4610</v>
      </c>
      <c r="K12" s="1236">
        <f t="shared" si="2"/>
        <v>5605.66</v>
      </c>
    </row>
    <row r="13" spans="1:11" ht="14.25" x14ac:dyDescent="0.2">
      <c r="A13" s="1151"/>
      <c r="B13" s="1152"/>
      <c r="C13" s="1153"/>
      <c r="D13" s="1154"/>
      <c r="E13" s="1155" t="s">
        <v>328</v>
      </c>
      <c r="F13" s="1156"/>
      <c r="G13" s="1157"/>
      <c r="H13" s="1158"/>
      <c r="I13" s="1157">
        <v>410</v>
      </c>
      <c r="J13" s="1159">
        <f>SUM(F13:I13)</f>
        <v>410</v>
      </c>
      <c r="K13" s="1238">
        <v>410</v>
      </c>
    </row>
    <row r="14" spans="1:11" ht="14.25" x14ac:dyDescent="0.2">
      <c r="A14" s="1151"/>
      <c r="B14" s="1152"/>
      <c r="C14" s="1153"/>
      <c r="D14" s="1154"/>
      <c r="E14" s="1155" t="s">
        <v>370</v>
      </c>
      <c r="F14" s="1156">
        <v>4200</v>
      </c>
      <c r="G14" s="1157"/>
      <c r="H14" s="1158"/>
      <c r="I14" s="1157"/>
      <c r="J14" s="1159">
        <f>+F14</f>
        <v>4200</v>
      </c>
      <c r="K14" s="1238">
        <v>5195.66</v>
      </c>
    </row>
    <row r="15" spans="1:11" s="33" customFormat="1" ht="15" x14ac:dyDescent="0.25">
      <c r="A15" s="1160"/>
      <c r="B15" s="571">
        <v>3</v>
      </c>
      <c r="C15" s="572" t="s">
        <v>129</v>
      </c>
      <c r="D15" s="1161"/>
      <c r="E15" s="1162"/>
      <c r="F15" s="1146">
        <f>SUM(F16:F20)</f>
        <v>0</v>
      </c>
      <c r="G15" s="574">
        <f t="shared" ref="G15:K15" si="3">SUM(G16:G20)</f>
        <v>0</v>
      </c>
      <c r="H15" s="574">
        <f t="shared" si="3"/>
        <v>7800</v>
      </c>
      <c r="I15" s="574">
        <f t="shared" si="3"/>
        <v>4120</v>
      </c>
      <c r="J15" s="1147">
        <f t="shared" si="3"/>
        <v>11920</v>
      </c>
      <c r="K15" s="1236">
        <f t="shared" si="3"/>
        <v>17574.57</v>
      </c>
    </row>
    <row r="16" spans="1:11" s="114" customFormat="1" ht="14.25" x14ac:dyDescent="0.2">
      <c r="A16" s="1163"/>
      <c r="B16" s="1164"/>
      <c r="C16" s="1165" t="s">
        <v>322</v>
      </c>
      <c r="D16" s="1166" t="s">
        <v>130</v>
      </c>
      <c r="E16" s="1167" t="s">
        <v>130</v>
      </c>
      <c r="F16" s="1168"/>
      <c r="G16" s="1169"/>
      <c r="H16" s="1169">
        <v>800</v>
      </c>
      <c r="I16" s="1169"/>
      <c r="J16" s="1170">
        <f>SUM(F16:I16)</f>
        <v>800</v>
      </c>
      <c r="K16" s="1239">
        <v>728.65</v>
      </c>
    </row>
    <row r="17" spans="1:11" ht="14.25" x14ac:dyDescent="0.2">
      <c r="A17" s="1144"/>
      <c r="B17" s="575"/>
      <c r="C17" s="580"/>
      <c r="D17" s="581"/>
      <c r="E17" s="1148" t="s">
        <v>323</v>
      </c>
      <c r="F17" s="1149"/>
      <c r="G17" s="583"/>
      <c r="H17" s="586">
        <v>3000</v>
      </c>
      <c r="I17" s="583"/>
      <c r="J17" s="1171">
        <f>SUM(F17:I17)</f>
        <v>3000</v>
      </c>
      <c r="K17" s="1237">
        <v>5693.23</v>
      </c>
    </row>
    <row r="18" spans="1:11" ht="14.25" x14ac:dyDescent="0.2">
      <c r="A18" s="1144"/>
      <c r="B18" s="1172"/>
      <c r="C18" s="580"/>
      <c r="D18" s="581"/>
      <c r="E18" s="1173" t="s">
        <v>324</v>
      </c>
      <c r="F18" s="1149"/>
      <c r="G18" s="583"/>
      <c r="H18" s="586">
        <v>4000</v>
      </c>
      <c r="I18" s="583"/>
      <c r="J18" s="1171">
        <f>SUM(F18:I18)</f>
        <v>4000</v>
      </c>
      <c r="K18" s="1237">
        <v>8192.69</v>
      </c>
    </row>
    <row r="19" spans="1:11" s="158" customFormat="1" ht="14.25" x14ac:dyDescent="0.2">
      <c r="A19" s="1144"/>
      <c r="B19" s="1172"/>
      <c r="C19" s="580"/>
      <c r="D19" s="581"/>
      <c r="E19" s="1173" t="s">
        <v>325</v>
      </c>
      <c r="F19" s="1149"/>
      <c r="G19" s="583"/>
      <c r="H19" s="586"/>
      <c r="I19" s="583">
        <v>4000</v>
      </c>
      <c r="J19" s="1171">
        <f>SUM(F19:I19)</f>
        <v>4000</v>
      </c>
      <c r="K19" s="1237">
        <v>2900</v>
      </c>
    </row>
    <row r="20" spans="1:11" s="158" customFormat="1" ht="14.25" x14ac:dyDescent="0.2">
      <c r="A20" s="1191"/>
      <c r="B20" s="1192"/>
      <c r="C20" s="1193"/>
      <c r="D20" s="1194"/>
      <c r="E20" s="1195" t="s">
        <v>326</v>
      </c>
      <c r="F20" s="1196"/>
      <c r="G20" s="1197"/>
      <c r="H20" s="1198"/>
      <c r="I20" s="1197">
        <v>120</v>
      </c>
      <c r="J20" s="1199">
        <f>SUM(F20:I20)</f>
        <v>120</v>
      </c>
      <c r="K20" s="1240">
        <v>60</v>
      </c>
    </row>
    <row r="21" spans="1:11" s="1200" customFormat="1" ht="15" x14ac:dyDescent="0.25">
      <c r="A21" s="1203"/>
      <c r="B21" s="1201">
        <v>4</v>
      </c>
      <c r="C21" s="1202"/>
      <c r="D21" s="1202"/>
      <c r="E21" s="1202" t="s">
        <v>448</v>
      </c>
      <c r="F21" s="1204">
        <v>0</v>
      </c>
      <c r="G21" s="1202"/>
      <c r="H21" s="1204">
        <v>0</v>
      </c>
      <c r="I21" s="1204"/>
      <c r="J21" s="1204">
        <v>0</v>
      </c>
      <c r="K21" s="1206">
        <f>SUM(K23+K22+K24)</f>
        <v>9628.9500000000007</v>
      </c>
    </row>
    <row r="22" spans="1:11" ht="14.25" x14ac:dyDescent="0.2">
      <c r="A22" s="575"/>
      <c r="B22" s="575"/>
      <c r="C22" s="1183"/>
      <c r="D22" s="1183"/>
      <c r="E22" s="1183" t="s">
        <v>449</v>
      </c>
      <c r="F22" s="1183">
        <v>0</v>
      </c>
      <c r="G22" s="1183"/>
      <c r="H22" s="1183">
        <v>0</v>
      </c>
      <c r="I22" s="1183">
        <v>0</v>
      </c>
      <c r="J22" s="1183">
        <v>0</v>
      </c>
      <c r="K22" s="1205">
        <v>5630.87</v>
      </c>
    </row>
    <row r="23" spans="1:11" ht="14.25" x14ac:dyDescent="0.2">
      <c r="A23" s="575"/>
      <c r="B23" s="575"/>
      <c r="C23" s="1183"/>
      <c r="D23" s="1183"/>
      <c r="E23" s="1183" t="s">
        <v>507</v>
      </c>
      <c r="F23" s="1183">
        <v>0</v>
      </c>
      <c r="G23" s="1183"/>
      <c r="H23" s="1183">
        <v>0</v>
      </c>
      <c r="I23" s="1183">
        <v>0</v>
      </c>
      <c r="J23" s="1183">
        <v>0</v>
      </c>
      <c r="K23" s="1205">
        <v>2888.71</v>
      </c>
    </row>
    <row r="24" spans="1:11" ht="14.25" x14ac:dyDescent="0.2">
      <c r="A24" s="575"/>
      <c r="B24" s="575"/>
      <c r="C24" s="1183"/>
      <c r="D24" s="1183"/>
      <c r="E24" s="1183" t="s">
        <v>450</v>
      </c>
      <c r="F24" s="1183">
        <v>0</v>
      </c>
      <c r="G24" s="1183"/>
      <c r="H24" s="1183">
        <v>0</v>
      </c>
      <c r="I24" s="1183">
        <v>0</v>
      </c>
      <c r="J24" s="1183">
        <v>0</v>
      </c>
      <c r="K24" s="1205">
        <v>1109.3699999999999</v>
      </c>
    </row>
  </sheetData>
  <mergeCells count="9">
    <mergeCell ref="A1:K1"/>
    <mergeCell ref="K3:K7"/>
    <mergeCell ref="A3:J3"/>
    <mergeCell ref="A4:J4"/>
    <mergeCell ref="H6:H7"/>
    <mergeCell ref="I6:I7"/>
    <mergeCell ref="J6:J7"/>
    <mergeCell ref="F6:F7"/>
    <mergeCell ref="G6:G7"/>
  </mergeCells>
  <phoneticPr fontId="3" type="noConversion"/>
  <printOptions horizontalCentered="1"/>
  <pageMargins left="0.11811023622047245" right="0.15748031496062992" top="0.78740157480314965" bottom="0.43307086614173229" header="0.47244094488188981" footer="0.43307086614173229"/>
  <pageSetup paperSize="9" orientation="landscape" r:id="rId1"/>
  <headerFooter alignWithMargins="0">
    <oddFooter>&amp;LNávrh Rozpočtu 2015&amp;CP11&amp;Rv11022015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4" zoomScale="85" zoomScaleNormal="85" workbookViewId="0">
      <selection activeCell="W5" sqref="W5:W20"/>
    </sheetView>
  </sheetViews>
  <sheetFormatPr defaultRowHeight="12.75" x14ac:dyDescent="0.2"/>
  <cols>
    <col min="1" max="1" width="3.85546875" style="1" customWidth="1"/>
    <col min="2" max="2" width="3.42578125" style="98" customWidth="1"/>
    <col min="3" max="3" width="7.28515625" style="26" customWidth="1"/>
    <col min="4" max="4" width="2.28515625" style="26" customWidth="1"/>
    <col min="5" max="5" width="39.7109375" style="26" customWidth="1"/>
    <col min="6" max="6" width="10" style="26" hidden="1" customWidth="1"/>
    <col min="7" max="7" width="7.28515625" style="26" hidden="1" customWidth="1"/>
    <col min="8" max="9" width="13" style="26" customWidth="1"/>
    <col min="10" max="10" width="13" style="26" hidden="1" customWidth="1"/>
    <col min="11" max="11" width="13" style="26" customWidth="1"/>
    <col min="12" max="12" width="13" style="1061" customWidth="1"/>
    <col min="13" max="22" width="9.140625" style="26"/>
    <col min="23" max="23" width="19.28515625" style="26" customWidth="1"/>
    <col min="24" max="16384" width="9.140625" style="26"/>
  </cols>
  <sheetData>
    <row r="1" spans="1:23" ht="23.25" x14ac:dyDescent="0.35">
      <c r="A1" s="1407" t="s">
        <v>332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W1" s="30"/>
    </row>
    <row r="2" spans="1:23" ht="15.75" thickBot="1" x14ac:dyDescent="0.25">
      <c r="A2" s="112"/>
      <c r="B2" s="112"/>
      <c r="C2" s="30"/>
      <c r="D2" s="30"/>
      <c r="E2" s="30"/>
      <c r="F2" s="30"/>
      <c r="G2" s="30"/>
      <c r="H2" s="30"/>
      <c r="I2" s="30"/>
      <c r="J2" s="30"/>
      <c r="K2" s="30"/>
      <c r="L2" s="1241"/>
      <c r="W2" s="30"/>
    </row>
    <row r="3" spans="1:23" ht="14.25" customHeight="1" x14ac:dyDescent="0.2">
      <c r="A3" s="1558" t="s">
        <v>221</v>
      </c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7" t="s">
        <v>437</v>
      </c>
      <c r="W3" s="30"/>
    </row>
    <row r="4" spans="1:23" ht="18.75" customHeight="1" x14ac:dyDescent="0.2">
      <c r="A4" s="171"/>
      <c r="B4" s="1560" t="s">
        <v>132</v>
      </c>
      <c r="C4" s="1561"/>
      <c r="D4" s="1561"/>
      <c r="E4" s="1561"/>
      <c r="F4" s="1561"/>
      <c r="G4" s="1561"/>
      <c r="H4" s="1561"/>
      <c r="I4" s="1561"/>
      <c r="J4" s="1561"/>
      <c r="K4" s="1562"/>
      <c r="L4" s="1524"/>
      <c r="W4" s="30"/>
    </row>
    <row r="5" spans="1:23" ht="15" x14ac:dyDescent="0.2">
      <c r="A5" s="171"/>
      <c r="B5" s="644" t="s">
        <v>93</v>
      </c>
      <c r="C5" s="642" t="s">
        <v>17</v>
      </c>
      <c r="D5" s="642"/>
      <c r="E5" s="1560" t="s">
        <v>18</v>
      </c>
      <c r="F5" s="1563"/>
      <c r="G5" s="1563"/>
      <c r="H5" s="1563"/>
      <c r="I5" s="1563"/>
      <c r="J5" s="1563"/>
      <c r="K5" s="1564"/>
      <c r="L5" s="1524"/>
      <c r="W5" s="30"/>
    </row>
    <row r="6" spans="1:23" ht="15" x14ac:dyDescent="0.2">
      <c r="A6" s="171"/>
      <c r="B6" s="644" t="s">
        <v>94</v>
      </c>
      <c r="C6" s="642" t="s">
        <v>92</v>
      </c>
      <c r="D6" s="642"/>
      <c r="E6" s="643" t="s">
        <v>11</v>
      </c>
      <c r="F6" s="1531">
        <v>610</v>
      </c>
      <c r="G6" s="1531">
        <v>620</v>
      </c>
      <c r="H6" s="1531">
        <v>630</v>
      </c>
      <c r="I6" s="1531">
        <v>640</v>
      </c>
      <c r="J6" s="1467">
        <v>650</v>
      </c>
      <c r="K6" s="1566" t="s">
        <v>9</v>
      </c>
      <c r="L6" s="1524"/>
      <c r="W6" s="30"/>
    </row>
    <row r="7" spans="1:23" ht="15.75" thickBot="1" x14ac:dyDescent="0.25">
      <c r="A7" s="171"/>
      <c r="B7" s="667"/>
      <c r="C7" s="228"/>
      <c r="D7" s="228"/>
      <c r="E7" s="668"/>
      <c r="F7" s="1467"/>
      <c r="G7" s="1467"/>
      <c r="H7" s="1467"/>
      <c r="I7" s="1467"/>
      <c r="J7" s="1565"/>
      <c r="K7" s="1455"/>
      <c r="L7" s="1524"/>
      <c r="W7" s="30"/>
    </row>
    <row r="8" spans="1:23" ht="15.75" x14ac:dyDescent="0.25">
      <c r="A8" s="172"/>
      <c r="B8" s="669" t="s">
        <v>131</v>
      </c>
      <c r="C8" s="1290"/>
      <c r="D8" s="1291"/>
      <c r="E8" s="1291"/>
      <c r="F8" s="1292">
        <f>SUM(F9)</f>
        <v>0</v>
      </c>
      <c r="G8" s="1292">
        <f>SUM(G9)</f>
        <v>0</v>
      </c>
      <c r="H8" s="1293">
        <f>+H9+H31</f>
        <v>7800</v>
      </c>
      <c r="I8" s="1293">
        <f>+I22</f>
        <v>15897</v>
      </c>
      <c r="J8" s="1293">
        <f>+J9+J31</f>
        <v>0</v>
      </c>
      <c r="K8" s="1293">
        <f>+H8+I8</f>
        <v>23697</v>
      </c>
      <c r="L8" s="1217">
        <f>SUM(L9)</f>
        <v>27105.78</v>
      </c>
      <c r="W8" s="30"/>
    </row>
    <row r="9" spans="1:23" ht="15.75" x14ac:dyDescent="0.25">
      <c r="A9" s="172"/>
      <c r="B9" s="670">
        <v>1</v>
      </c>
      <c r="C9" s="663" t="s">
        <v>2</v>
      </c>
      <c r="D9" s="663"/>
      <c r="E9" s="663"/>
      <c r="F9" s="671">
        <v>0</v>
      </c>
      <c r="G9" s="671">
        <v>0</v>
      </c>
      <c r="H9" s="672">
        <f>+H10+H18</f>
        <v>6800</v>
      </c>
      <c r="I9" s="672">
        <f>+I10+I18</f>
        <v>0</v>
      </c>
      <c r="J9" s="672">
        <f>+J10+J18</f>
        <v>0</v>
      </c>
      <c r="K9" s="672">
        <f>+K10+K18</f>
        <v>6800</v>
      </c>
      <c r="L9" s="1242">
        <f>SUM(L18+L22+L31+L10)</f>
        <v>27105.78</v>
      </c>
      <c r="W9" s="30"/>
    </row>
    <row r="10" spans="1:23" ht="15.75" x14ac:dyDescent="0.25">
      <c r="A10" s="783"/>
      <c r="B10" s="786">
        <v>2</v>
      </c>
      <c r="C10" s="673" t="s">
        <v>245</v>
      </c>
      <c r="D10" s="674" t="s">
        <v>340</v>
      </c>
      <c r="E10" s="675"/>
      <c r="F10" s="676"/>
      <c r="G10" s="676"/>
      <c r="H10" s="677">
        <f>SUM(H11:H14)</f>
        <v>5800</v>
      </c>
      <c r="I10" s="677"/>
      <c r="J10" s="677"/>
      <c r="K10" s="678">
        <f>SUM(H10:J10)</f>
        <v>5800</v>
      </c>
      <c r="L10" s="1219">
        <f>SUM(L11+L12+L13+L14+L15+L16+L17)</f>
        <v>6798.54</v>
      </c>
      <c r="W10" s="30"/>
    </row>
    <row r="11" spans="1:23" ht="15" x14ac:dyDescent="0.2">
      <c r="A11" s="172"/>
      <c r="B11" s="109"/>
      <c r="C11" s="237"/>
      <c r="D11" s="237"/>
      <c r="E11" s="474" t="s">
        <v>336</v>
      </c>
      <c r="F11" s="679"/>
      <c r="G11" s="679"/>
      <c r="H11" s="680">
        <v>1500</v>
      </c>
      <c r="I11" s="513"/>
      <c r="J11" s="513"/>
      <c r="K11" s="681">
        <f t="shared" ref="K11:K32" si="0">SUM(F11:J11)</f>
        <v>1500</v>
      </c>
      <c r="L11" s="1243">
        <v>1432</v>
      </c>
      <c r="W11" s="30"/>
    </row>
    <row r="12" spans="1:23" ht="15" x14ac:dyDescent="0.2">
      <c r="A12" s="172"/>
      <c r="B12" s="109"/>
      <c r="C12" s="237"/>
      <c r="D12" s="237"/>
      <c r="E12" s="474" t="s">
        <v>333</v>
      </c>
      <c r="F12" s="679"/>
      <c r="G12" s="679"/>
      <c r="H12" s="680">
        <v>300</v>
      </c>
      <c r="I12" s="513"/>
      <c r="J12" s="513"/>
      <c r="K12" s="681">
        <f t="shared" si="0"/>
        <v>300</v>
      </c>
      <c r="L12" s="1243">
        <v>240</v>
      </c>
      <c r="W12" s="30"/>
    </row>
    <row r="13" spans="1:23" ht="15" x14ac:dyDescent="0.2">
      <c r="A13" s="172"/>
      <c r="B13" s="109"/>
      <c r="C13" s="237"/>
      <c r="D13" s="237"/>
      <c r="E13" s="474" t="s">
        <v>334</v>
      </c>
      <c r="F13" s="679"/>
      <c r="G13" s="679"/>
      <c r="H13" s="680">
        <v>1000</v>
      </c>
      <c r="I13" s="513"/>
      <c r="J13" s="513"/>
      <c r="K13" s="681">
        <f t="shared" si="0"/>
        <v>1000</v>
      </c>
      <c r="L13" s="1243">
        <v>300</v>
      </c>
      <c r="W13" s="30"/>
    </row>
    <row r="14" spans="1:23" ht="15" x14ac:dyDescent="0.2">
      <c r="A14" s="172"/>
      <c r="B14" s="109"/>
      <c r="C14" s="237"/>
      <c r="D14" s="237"/>
      <c r="E14" s="474" t="s">
        <v>335</v>
      </c>
      <c r="F14" s="679"/>
      <c r="G14" s="679"/>
      <c r="H14" s="680">
        <v>3000</v>
      </c>
      <c r="I14" s="513"/>
      <c r="J14" s="513"/>
      <c r="K14" s="681">
        <f t="shared" si="0"/>
        <v>3000</v>
      </c>
      <c r="L14" s="1243">
        <v>3572</v>
      </c>
      <c r="W14" s="30"/>
    </row>
    <row r="15" spans="1:23" ht="15" x14ac:dyDescent="0.2">
      <c r="A15" s="172"/>
      <c r="B15" s="109"/>
      <c r="C15" s="237"/>
      <c r="D15" s="237"/>
      <c r="E15" s="474" t="s">
        <v>447</v>
      </c>
      <c r="F15" s="679"/>
      <c r="G15" s="679"/>
      <c r="H15" s="680">
        <v>0</v>
      </c>
      <c r="I15" s="513">
        <v>0</v>
      </c>
      <c r="J15" s="513"/>
      <c r="K15" s="681">
        <v>0</v>
      </c>
      <c r="L15" s="1243">
        <v>833</v>
      </c>
      <c r="W15" s="30"/>
    </row>
    <row r="16" spans="1:23" ht="15" x14ac:dyDescent="0.2">
      <c r="A16" s="172"/>
      <c r="B16" s="109"/>
      <c r="C16" s="237"/>
      <c r="D16" s="237"/>
      <c r="E16" s="474" t="s">
        <v>480</v>
      </c>
      <c r="F16" s="679"/>
      <c r="G16" s="679"/>
      <c r="H16" s="680">
        <v>0</v>
      </c>
      <c r="I16" s="513">
        <v>0</v>
      </c>
      <c r="J16" s="513"/>
      <c r="K16" s="681">
        <v>0</v>
      </c>
      <c r="L16" s="1243">
        <v>322.48</v>
      </c>
      <c r="W16" s="30"/>
    </row>
    <row r="17" spans="1:23" ht="15" x14ac:dyDescent="0.2">
      <c r="A17" s="172"/>
      <c r="B17" s="109"/>
      <c r="C17" s="237"/>
      <c r="D17" s="237"/>
      <c r="E17" s="474" t="s">
        <v>481</v>
      </c>
      <c r="F17" s="679"/>
      <c r="G17" s="679"/>
      <c r="H17" s="680">
        <v>0</v>
      </c>
      <c r="I17" s="513">
        <v>0</v>
      </c>
      <c r="J17" s="513"/>
      <c r="K17" s="681">
        <v>0</v>
      </c>
      <c r="L17" s="1243">
        <v>99.06</v>
      </c>
      <c r="W17" s="30"/>
    </row>
    <row r="18" spans="1:23" ht="15.75" x14ac:dyDescent="0.25">
      <c r="A18" s="783"/>
      <c r="B18" s="786">
        <v>3</v>
      </c>
      <c r="C18" s="673" t="s">
        <v>337</v>
      </c>
      <c r="D18" s="674" t="s">
        <v>3</v>
      </c>
      <c r="E18" s="233"/>
      <c r="F18" s="682">
        <f>F26</f>
        <v>0</v>
      </c>
      <c r="G18" s="682">
        <f>SUM(G19)</f>
        <v>0</v>
      </c>
      <c r="H18" s="683">
        <f>SUM(H19)</f>
        <v>1000</v>
      </c>
      <c r="I18" s="683">
        <f>SUM(I19)</f>
        <v>0</v>
      </c>
      <c r="J18" s="683">
        <f>SUM(J19)</f>
        <v>0</v>
      </c>
      <c r="K18" s="684">
        <f t="shared" si="0"/>
        <v>1000</v>
      </c>
      <c r="L18" s="1244">
        <f>SUM(L19+L20+L21)</f>
        <v>3542.24</v>
      </c>
      <c r="W18" s="30"/>
    </row>
    <row r="19" spans="1:23" ht="15" x14ac:dyDescent="0.2">
      <c r="A19" s="172"/>
      <c r="B19" s="107"/>
      <c r="C19" s="237"/>
      <c r="D19" s="237"/>
      <c r="E19" s="685" t="s">
        <v>338</v>
      </c>
      <c r="F19" s="679"/>
      <c r="G19" s="679"/>
      <c r="H19" s="680">
        <v>1000</v>
      </c>
      <c r="I19" s="513"/>
      <c r="J19" s="513"/>
      <c r="K19" s="681">
        <f t="shared" si="0"/>
        <v>1000</v>
      </c>
      <c r="L19" s="1243">
        <v>1270.3599999999999</v>
      </c>
    </row>
    <row r="20" spans="1:23" ht="15" x14ac:dyDescent="0.2">
      <c r="A20" s="172"/>
      <c r="B20" s="509"/>
      <c r="C20" s="237"/>
      <c r="D20" s="237"/>
      <c r="E20" s="685" t="s">
        <v>443</v>
      </c>
      <c r="F20" s="679"/>
      <c r="G20" s="679"/>
      <c r="H20" s="680">
        <v>0</v>
      </c>
      <c r="I20" s="513">
        <v>0</v>
      </c>
      <c r="J20" s="513"/>
      <c r="K20" s="681">
        <f t="shared" si="0"/>
        <v>0</v>
      </c>
      <c r="L20" s="1243">
        <v>2171.88</v>
      </c>
    </row>
    <row r="21" spans="1:23" ht="15" x14ac:dyDescent="0.2">
      <c r="A21" s="172"/>
      <c r="B21" s="509"/>
      <c r="C21" s="237"/>
      <c r="D21" s="237"/>
      <c r="E21" s="685" t="s">
        <v>444</v>
      </c>
      <c r="F21" s="679"/>
      <c r="G21" s="679"/>
      <c r="H21" s="680">
        <v>0</v>
      </c>
      <c r="I21" s="513">
        <v>0</v>
      </c>
      <c r="J21" s="513"/>
      <c r="K21" s="681">
        <v>0</v>
      </c>
      <c r="L21" s="1243">
        <v>100</v>
      </c>
    </row>
    <row r="22" spans="1:23" ht="15.75" x14ac:dyDescent="0.25">
      <c r="A22" s="172"/>
      <c r="B22" s="686">
        <v>4</v>
      </c>
      <c r="C22" s="686"/>
      <c r="D22" s="686"/>
      <c r="E22" s="687" t="s">
        <v>339</v>
      </c>
      <c r="F22" s="688"/>
      <c r="G22" s="688"/>
      <c r="H22" s="690"/>
      <c r="I22" s="690">
        <f>SUM(I23+I24+I25+I26+I27+I29+I30)</f>
        <v>15897</v>
      </c>
      <c r="J22" s="690"/>
      <c r="K22" s="691">
        <f t="shared" si="0"/>
        <v>15897</v>
      </c>
      <c r="L22" s="1245">
        <f>SUM(L23+L24+L25+L26+L27+L28+L29+L30)</f>
        <v>15925</v>
      </c>
    </row>
    <row r="23" spans="1:23" ht="15" x14ac:dyDescent="0.2">
      <c r="A23" s="172"/>
      <c r="B23" s="107"/>
      <c r="C23" s="237"/>
      <c r="D23" s="237"/>
      <c r="E23" s="685" t="s">
        <v>453</v>
      </c>
      <c r="F23" s="679"/>
      <c r="G23" s="679"/>
      <c r="H23" s="680"/>
      <c r="I23" s="513">
        <v>400</v>
      </c>
      <c r="J23" s="513"/>
      <c r="K23" s="681">
        <f t="shared" si="0"/>
        <v>400</v>
      </c>
      <c r="L23" s="1243">
        <v>400</v>
      </c>
    </row>
    <row r="24" spans="1:23" ht="15" x14ac:dyDescent="0.2">
      <c r="A24" s="172"/>
      <c r="B24" s="107"/>
      <c r="C24" s="237"/>
      <c r="D24" s="237"/>
      <c r="E24" s="685" t="s">
        <v>454</v>
      </c>
      <c r="F24" s="679"/>
      <c r="G24" s="679"/>
      <c r="I24" s="680">
        <v>8800</v>
      </c>
      <c r="J24" s="513"/>
      <c r="K24" s="681">
        <f t="shared" si="0"/>
        <v>8800</v>
      </c>
      <c r="L24" s="1243">
        <v>8800</v>
      </c>
    </row>
    <row r="25" spans="1:23" ht="15" x14ac:dyDescent="0.2">
      <c r="A25" s="172"/>
      <c r="B25" s="107"/>
      <c r="C25" s="237"/>
      <c r="D25" s="237"/>
      <c r="E25" s="685" t="s">
        <v>455</v>
      </c>
      <c r="F25" s="679"/>
      <c r="G25" s="679"/>
      <c r="I25" s="680">
        <v>4697</v>
      </c>
      <c r="J25" s="513"/>
      <c r="K25" s="681">
        <f t="shared" si="0"/>
        <v>4697</v>
      </c>
      <c r="L25" s="1243">
        <v>4697</v>
      </c>
    </row>
    <row r="26" spans="1:23" ht="15" x14ac:dyDescent="0.2">
      <c r="A26" s="172"/>
      <c r="B26" s="107"/>
      <c r="C26" s="237"/>
      <c r="D26" s="237"/>
      <c r="E26" s="685" t="s">
        <v>456</v>
      </c>
      <c r="F26" s="679"/>
      <c r="G26" s="679"/>
      <c r="I26" s="680">
        <v>800</v>
      </c>
      <c r="J26" s="513"/>
      <c r="K26" s="681">
        <f t="shared" si="0"/>
        <v>800</v>
      </c>
      <c r="L26" s="1243">
        <v>800</v>
      </c>
    </row>
    <row r="27" spans="1:23" ht="15" x14ac:dyDescent="0.2">
      <c r="A27" s="172"/>
      <c r="B27" s="107"/>
      <c r="C27" s="237"/>
      <c r="D27" s="237"/>
      <c r="E27" s="685" t="s">
        <v>457</v>
      </c>
      <c r="F27" s="679"/>
      <c r="G27" s="679"/>
      <c r="I27" s="680">
        <v>200</v>
      </c>
      <c r="J27" s="513"/>
      <c r="K27" s="681">
        <v>200</v>
      </c>
      <c r="L27" s="1243">
        <v>198</v>
      </c>
    </row>
    <row r="28" spans="1:23" ht="15" x14ac:dyDescent="0.2">
      <c r="A28" s="172"/>
      <c r="B28" s="107"/>
      <c r="C28" s="237"/>
      <c r="D28" s="237"/>
      <c r="E28" s="685" t="s">
        <v>490</v>
      </c>
      <c r="F28" s="679"/>
      <c r="G28" s="679"/>
      <c r="I28" s="680">
        <v>0</v>
      </c>
      <c r="J28" s="513"/>
      <c r="K28" s="681">
        <v>0</v>
      </c>
      <c r="L28" s="1243">
        <v>30</v>
      </c>
    </row>
    <row r="29" spans="1:23" ht="15" x14ac:dyDescent="0.2">
      <c r="A29" s="172"/>
      <c r="B29" s="107"/>
      <c r="C29" s="237"/>
      <c r="D29" s="237"/>
      <c r="E29" s="685" t="s">
        <v>410</v>
      </c>
      <c r="F29" s="679"/>
      <c r="G29" s="679"/>
      <c r="I29" s="680">
        <v>800</v>
      </c>
      <c r="J29" s="513"/>
      <c r="K29" s="681">
        <v>800</v>
      </c>
      <c r="L29" s="1243">
        <v>800</v>
      </c>
    </row>
    <row r="30" spans="1:23" ht="15" x14ac:dyDescent="0.2">
      <c r="A30" s="172"/>
      <c r="B30" s="107"/>
      <c r="C30" s="237"/>
      <c r="D30" s="237"/>
      <c r="E30" s="685" t="s">
        <v>458</v>
      </c>
      <c r="F30" s="679"/>
      <c r="G30" s="679"/>
      <c r="I30" s="680">
        <v>200</v>
      </c>
      <c r="J30" s="513"/>
      <c r="K30" s="681">
        <f t="shared" si="0"/>
        <v>200</v>
      </c>
      <c r="L30" s="1243">
        <v>200</v>
      </c>
    </row>
    <row r="31" spans="1:23" ht="15.75" x14ac:dyDescent="0.25">
      <c r="A31" s="172"/>
      <c r="B31" s="692">
        <v>5</v>
      </c>
      <c r="C31" s="692"/>
      <c r="D31" s="692"/>
      <c r="E31" s="687" t="s">
        <v>356</v>
      </c>
      <c r="F31" s="688"/>
      <c r="G31" s="688"/>
      <c r="H31" s="689">
        <v>1000</v>
      </c>
      <c r="I31" s="690">
        <v>0</v>
      </c>
      <c r="J31" s="690"/>
      <c r="K31" s="691">
        <f t="shared" si="0"/>
        <v>1000</v>
      </c>
      <c r="L31" s="1245">
        <f>SUM(L32+L33)</f>
        <v>840</v>
      </c>
    </row>
    <row r="32" spans="1:23" ht="15" x14ac:dyDescent="0.2">
      <c r="A32" s="1175"/>
      <c r="B32" s="116"/>
      <c r="C32" s="1176"/>
      <c r="D32" s="1176"/>
      <c r="E32" s="1177" t="s">
        <v>357</v>
      </c>
      <c r="F32" s="1178"/>
      <c r="G32" s="1178"/>
      <c r="H32" s="1179">
        <v>1000</v>
      </c>
      <c r="I32" s="1180"/>
      <c r="J32" s="1180"/>
      <c r="K32" s="1181">
        <f t="shared" si="0"/>
        <v>1000</v>
      </c>
      <c r="L32" s="1246">
        <v>576</v>
      </c>
    </row>
    <row r="33" spans="1:12" ht="15" x14ac:dyDescent="0.2">
      <c r="A33" s="1119"/>
      <c r="B33" s="1120"/>
      <c r="C33" s="1184"/>
      <c r="D33" s="1184"/>
      <c r="E33" s="1184" t="s">
        <v>445</v>
      </c>
      <c r="F33" s="1184"/>
      <c r="G33" s="1184"/>
      <c r="H33" s="1184">
        <v>0</v>
      </c>
      <c r="I33" s="1184">
        <v>0</v>
      </c>
      <c r="J33" s="1184"/>
      <c r="K33" s="1184">
        <v>0</v>
      </c>
      <c r="L33" s="1247">
        <v>264</v>
      </c>
    </row>
  </sheetData>
  <mergeCells count="11">
    <mergeCell ref="A1:L1"/>
    <mergeCell ref="L3:L7"/>
    <mergeCell ref="A3:K3"/>
    <mergeCell ref="B4:K4"/>
    <mergeCell ref="E5:K5"/>
    <mergeCell ref="F6:F7"/>
    <mergeCell ref="G6:G7"/>
    <mergeCell ref="H6:H7"/>
    <mergeCell ref="I6:I7"/>
    <mergeCell ref="J6:J7"/>
    <mergeCell ref="K6:K7"/>
  </mergeCells>
  <phoneticPr fontId="3" type="noConversion"/>
  <printOptions horizontalCentered="1"/>
  <pageMargins left="0.19685039370078741" right="0.19685039370078741" top="0.74803149606299213" bottom="0.82677165354330717" header="0.51181102362204722" footer="0.51181102362204722"/>
  <pageSetup paperSize="9" orientation="landscape" r:id="rId1"/>
  <headerFooter alignWithMargins="0">
    <oddFooter>&amp;LNávrh Rozpočtu&amp;CP12&amp;Rv11022015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4"/>
  <sheetViews>
    <sheetView topLeftCell="B4" zoomScaleNormal="100" workbookViewId="0">
      <selection activeCell="D28" sqref="D28"/>
    </sheetView>
  </sheetViews>
  <sheetFormatPr defaultRowHeight="12.75" x14ac:dyDescent="0.2"/>
  <cols>
    <col min="1" max="1" width="3.85546875" style="1" hidden="1" customWidth="1"/>
    <col min="2" max="2" width="3.42578125" style="98" customWidth="1"/>
    <col min="3" max="3" width="7.28515625" style="26" customWidth="1"/>
    <col min="4" max="4" width="40.7109375" style="26" customWidth="1"/>
    <col min="5" max="5" width="17.42578125" style="26" customWidth="1"/>
    <col min="6" max="6" width="2.28515625" style="26" customWidth="1"/>
    <col min="7" max="7" width="12.28515625" style="26" customWidth="1"/>
    <col min="8" max="8" width="12.7109375" style="26" customWidth="1"/>
    <col min="9" max="9" width="19" style="429" customWidth="1"/>
    <col min="10" max="10" width="12.7109375" style="927" customWidth="1"/>
    <col min="11" max="11" width="9.140625" style="26"/>
    <col min="12" max="12" width="12.85546875" style="26" bestFit="1" customWidth="1"/>
    <col min="13" max="13" width="11.85546875" style="26" bestFit="1" customWidth="1"/>
    <col min="14" max="16384" width="9.140625" style="26"/>
  </cols>
  <sheetData>
    <row r="1" spans="1:13" ht="30" customHeight="1" x14ac:dyDescent="0.2">
      <c r="A1" s="1567"/>
      <c r="B1" s="1568"/>
      <c r="C1" s="1568"/>
      <c r="D1" s="1568"/>
      <c r="E1" s="1568"/>
      <c r="F1" s="1568"/>
      <c r="G1" s="1568"/>
      <c r="H1" s="1568"/>
      <c r="I1" s="1568"/>
      <c r="J1" s="1568"/>
    </row>
    <row r="2" spans="1:13" ht="30" customHeight="1" thickBot="1" x14ac:dyDescent="0.25">
      <c r="A2" s="190"/>
      <c r="B2" s="190"/>
      <c r="C2" s="190"/>
      <c r="D2" s="190"/>
      <c r="E2" s="190"/>
      <c r="F2" s="190"/>
      <c r="G2" s="190"/>
      <c r="H2" s="190"/>
      <c r="I2" s="190"/>
    </row>
    <row r="3" spans="1:13" ht="21.75" customHeight="1" x14ac:dyDescent="0.25">
      <c r="A3" s="1571" t="s">
        <v>341</v>
      </c>
      <c r="B3" s="1572"/>
      <c r="C3" s="1572"/>
      <c r="D3" s="1572"/>
      <c r="E3" s="1572"/>
      <c r="F3" s="1572"/>
      <c r="G3" s="1572"/>
      <c r="H3" s="1572"/>
      <c r="I3" s="1573"/>
      <c r="J3" s="1569" t="s">
        <v>451</v>
      </c>
    </row>
    <row r="4" spans="1:13" ht="18.75" customHeight="1" x14ac:dyDescent="0.25">
      <c r="A4" s="121"/>
      <c r="B4" s="693"/>
      <c r="C4" s="694"/>
      <c r="D4" s="695"/>
      <c r="E4" s="1574" t="s">
        <v>150</v>
      </c>
      <c r="F4" s="1575"/>
      <c r="G4" s="1575"/>
      <c r="H4" s="1575"/>
      <c r="I4" s="696"/>
      <c r="J4" s="1570"/>
    </row>
    <row r="5" spans="1:13" ht="15.75" thickBot="1" x14ac:dyDescent="0.25">
      <c r="A5" s="120"/>
      <c r="B5" s="697" t="s">
        <v>93</v>
      </c>
      <c r="C5" s="698" t="s">
        <v>17</v>
      </c>
      <c r="D5" s="699"/>
      <c r="E5" s="700" t="s">
        <v>18</v>
      </c>
      <c r="F5" s="701"/>
      <c r="G5" s="701"/>
      <c r="H5" s="701"/>
      <c r="I5" s="702"/>
      <c r="J5" s="1570"/>
    </row>
    <row r="6" spans="1:13" ht="15" x14ac:dyDescent="0.2">
      <c r="A6" s="121"/>
      <c r="B6" s="703" t="s">
        <v>94</v>
      </c>
      <c r="C6" s="704" t="s">
        <v>92</v>
      </c>
      <c r="D6" s="705" t="s">
        <v>11</v>
      </c>
      <c r="E6" s="1578">
        <v>711</v>
      </c>
      <c r="F6" s="1576"/>
      <c r="G6" s="1576">
        <v>716</v>
      </c>
      <c r="H6" s="1576">
        <v>717</v>
      </c>
      <c r="I6" s="706" t="s">
        <v>389</v>
      </c>
      <c r="J6" s="1570"/>
    </row>
    <row r="7" spans="1:13" ht="3.75" customHeight="1" thickBot="1" x14ac:dyDescent="0.25">
      <c r="A7" s="122"/>
      <c r="B7" s="703"/>
      <c r="C7" s="704"/>
      <c r="D7" s="707"/>
      <c r="E7" s="1579"/>
      <c r="F7" s="1577"/>
      <c r="G7" s="1577"/>
      <c r="H7" s="1577"/>
      <c r="I7" s="708"/>
      <c r="J7" s="1570"/>
    </row>
    <row r="8" spans="1:13" ht="28.5" customHeight="1" thickTop="1" x14ac:dyDescent="0.2">
      <c r="A8" s="123"/>
      <c r="B8" s="709"/>
      <c r="C8" s="710"/>
      <c r="D8" s="711" t="s">
        <v>151</v>
      </c>
      <c r="E8" s="826">
        <f>SUM(E9+E17)</f>
        <v>821383.8</v>
      </c>
      <c r="F8" s="712">
        <f>SUM(F9+F17)</f>
        <v>0</v>
      </c>
      <c r="G8" s="712">
        <f>SUM(G9+G17)</f>
        <v>78500</v>
      </c>
      <c r="H8" s="712">
        <f>SUM(H9+H17)+H10</f>
        <v>217017</v>
      </c>
      <c r="I8" s="833">
        <f>SUM(I9+I17)+I10</f>
        <v>1116900.8</v>
      </c>
      <c r="J8" s="1216">
        <f>SUM(J9+J17)</f>
        <v>275613.59999999998</v>
      </c>
      <c r="M8" s="867"/>
    </row>
    <row r="9" spans="1:13" ht="15.75" x14ac:dyDescent="0.25">
      <c r="A9" s="109">
        <v>1</v>
      </c>
      <c r="B9" s="713" t="s">
        <v>153</v>
      </c>
      <c r="C9" s="714"/>
      <c r="D9" s="715"/>
      <c r="E9" s="827">
        <f>E12</f>
        <v>652407.4</v>
      </c>
      <c r="F9" s="716">
        <f t="shared" ref="F9:I9" si="0">F12</f>
        <v>0</v>
      </c>
      <c r="G9" s="716">
        <f t="shared" si="0"/>
        <v>0</v>
      </c>
      <c r="H9" s="716">
        <f t="shared" si="0"/>
        <v>0</v>
      </c>
      <c r="I9" s="834">
        <f t="shared" si="0"/>
        <v>652407.4</v>
      </c>
      <c r="J9" s="1217">
        <v>125194.99</v>
      </c>
    </row>
    <row r="10" spans="1:13" ht="15.75" x14ac:dyDescent="0.25">
      <c r="A10" s="109">
        <v>2</v>
      </c>
      <c r="B10" s="717">
        <v>1</v>
      </c>
      <c r="C10" s="717" t="s">
        <v>98</v>
      </c>
      <c r="D10" s="718"/>
      <c r="E10" s="828"/>
      <c r="F10" s="719">
        <f t="shared" ref="F10:H10" si="1">F11</f>
        <v>0</v>
      </c>
      <c r="G10" s="719">
        <f t="shared" si="1"/>
        <v>0</v>
      </c>
      <c r="H10" s="719">
        <f t="shared" si="1"/>
        <v>98517</v>
      </c>
      <c r="I10" s="835">
        <f>SUM(E10+F10+H10)</f>
        <v>98517</v>
      </c>
      <c r="J10" s="1218">
        <v>125194.99</v>
      </c>
      <c r="L10" s="839"/>
    </row>
    <row r="11" spans="1:13" ht="15.75" x14ac:dyDescent="0.25">
      <c r="A11" s="109">
        <v>3</v>
      </c>
      <c r="B11" s="665">
        <v>2</v>
      </c>
      <c r="C11" s="720" t="s">
        <v>306</v>
      </c>
      <c r="D11" s="721" t="s">
        <v>127</v>
      </c>
      <c r="E11" s="829"/>
      <c r="F11" s="677">
        <f>F12+F13</f>
        <v>0</v>
      </c>
      <c r="G11" s="677">
        <f>G12+G13</f>
        <v>0</v>
      </c>
      <c r="H11" s="722">
        <v>98517</v>
      </c>
      <c r="I11" s="836">
        <f>SUM(E11+F11+H11)</f>
        <v>98517</v>
      </c>
      <c r="J11" s="1219">
        <v>125194.99</v>
      </c>
    </row>
    <row r="12" spans="1:13" ht="15.75" x14ac:dyDescent="0.25">
      <c r="A12" s="111"/>
      <c r="B12" s="723">
        <v>3</v>
      </c>
      <c r="C12" s="723"/>
      <c r="D12" s="724" t="s">
        <v>390</v>
      </c>
      <c r="E12" s="830">
        <f>SUM(E13:E16)</f>
        <v>652407.4</v>
      </c>
      <c r="F12" s="725">
        <f t="shared" ref="F12:J12" si="2">SUM(F13:F16)</f>
        <v>0</v>
      </c>
      <c r="G12" s="725">
        <f t="shared" si="2"/>
        <v>0</v>
      </c>
      <c r="H12" s="725">
        <f t="shared" si="2"/>
        <v>0</v>
      </c>
      <c r="I12" s="837">
        <f>SUM(E12:H12)</f>
        <v>652407.4</v>
      </c>
      <c r="J12" s="1220">
        <f t="shared" si="2"/>
        <v>0</v>
      </c>
    </row>
    <row r="13" spans="1:13" ht="15" x14ac:dyDescent="0.2">
      <c r="A13" s="109"/>
      <c r="B13" s="665"/>
      <c r="C13" s="726" t="s">
        <v>342</v>
      </c>
      <c r="D13" s="727" t="s">
        <v>343</v>
      </c>
      <c r="E13" s="831">
        <v>627686.40000000002</v>
      </c>
      <c r="F13" s="513"/>
      <c r="G13" s="680"/>
      <c r="H13" s="513"/>
      <c r="I13" s="838">
        <f>SUM(E13:H13)</f>
        <v>627686.40000000002</v>
      </c>
      <c r="J13" s="1221">
        <v>0</v>
      </c>
    </row>
    <row r="14" spans="1:13" ht="15" x14ac:dyDescent="0.2">
      <c r="A14" s="109"/>
      <c r="B14" s="665"/>
      <c r="C14" s="726"/>
      <c r="D14" s="727" t="s">
        <v>491</v>
      </c>
      <c r="E14" s="831">
        <v>1</v>
      </c>
      <c r="F14" s="513"/>
      <c r="G14" s="680"/>
      <c r="H14" s="513"/>
      <c r="I14" s="838">
        <v>1</v>
      </c>
      <c r="J14" s="1221">
        <v>0</v>
      </c>
    </row>
    <row r="15" spans="1:13" ht="15" x14ac:dyDescent="0.2">
      <c r="A15" s="109"/>
      <c r="B15" s="665"/>
      <c r="C15" s="726"/>
      <c r="D15" s="727" t="s">
        <v>403</v>
      </c>
      <c r="E15" s="831">
        <v>9050</v>
      </c>
      <c r="F15" s="513"/>
      <c r="G15" s="680"/>
      <c r="H15" s="513"/>
      <c r="I15" s="838">
        <f>SUM(E15:H15)</f>
        <v>9050</v>
      </c>
      <c r="J15" s="1221">
        <v>0</v>
      </c>
    </row>
    <row r="16" spans="1:13" ht="15" x14ac:dyDescent="0.2">
      <c r="A16" s="109"/>
      <c r="B16" s="665"/>
      <c r="C16" s="726"/>
      <c r="D16" s="727" t="s">
        <v>403</v>
      </c>
      <c r="E16" s="831">
        <v>15670</v>
      </c>
      <c r="F16" s="513"/>
      <c r="G16" s="680"/>
      <c r="H16" s="513"/>
      <c r="I16" s="838">
        <f>SUM(E16:H16)</f>
        <v>15670</v>
      </c>
      <c r="J16" s="1221">
        <v>0</v>
      </c>
    </row>
    <row r="17" spans="1:10" ht="15.75" x14ac:dyDescent="0.25">
      <c r="A17" s="109"/>
      <c r="B17" s="723">
        <v>4</v>
      </c>
      <c r="C17" s="723"/>
      <c r="D17" s="724" t="s">
        <v>358</v>
      </c>
      <c r="E17" s="832">
        <f>SUM(E18:E30)</f>
        <v>168976.4</v>
      </c>
      <c r="F17" s="728">
        <f t="shared" ref="F17:H17" si="3">SUM(F18:F30)</f>
        <v>0</v>
      </c>
      <c r="G17" s="728">
        <f t="shared" si="3"/>
        <v>78500</v>
      </c>
      <c r="H17" s="728">
        <f t="shared" si="3"/>
        <v>118500</v>
      </c>
      <c r="I17" s="837">
        <f>SUM(E17:H17)</f>
        <v>365976.4</v>
      </c>
      <c r="J17" s="1222">
        <f>SUM(J18:J34)</f>
        <v>150418.60999999999</v>
      </c>
    </row>
    <row r="18" spans="1:10" ht="15" x14ac:dyDescent="0.2">
      <c r="A18" s="111"/>
      <c r="B18" s="665"/>
      <c r="C18" s="726"/>
      <c r="D18" s="727" t="s">
        <v>377</v>
      </c>
      <c r="E18" s="831"/>
      <c r="F18" s="513"/>
      <c r="G18" s="680">
        <v>17000</v>
      </c>
      <c r="H18" s="513"/>
      <c r="I18" s="838"/>
      <c r="J18" s="1221">
        <v>14981.69</v>
      </c>
    </row>
    <row r="19" spans="1:10" ht="15" x14ac:dyDescent="0.2">
      <c r="A19" s="109"/>
      <c r="B19" s="665"/>
      <c r="C19" s="726"/>
      <c r="D19" s="727" t="s">
        <v>378</v>
      </c>
      <c r="E19" s="831"/>
      <c r="F19" s="513"/>
      <c r="G19" s="680">
        <v>2000</v>
      </c>
      <c r="H19" s="513"/>
      <c r="I19" s="838"/>
      <c r="J19" s="1221">
        <v>0</v>
      </c>
    </row>
    <row r="20" spans="1:10" ht="15" x14ac:dyDescent="0.2">
      <c r="A20" s="109"/>
      <c r="B20" s="665"/>
      <c r="C20" s="726"/>
      <c r="D20" s="727" t="s">
        <v>379</v>
      </c>
      <c r="E20" s="831"/>
      <c r="F20" s="513"/>
      <c r="G20" s="680">
        <v>20000</v>
      </c>
      <c r="H20" s="513"/>
      <c r="I20" s="838"/>
      <c r="J20" s="1221">
        <v>0</v>
      </c>
    </row>
    <row r="21" spans="1:10" ht="15" x14ac:dyDescent="0.2">
      <c r="A21" s="109"/>
      <c r="B21" s="665"/>
      <c r="C21" s="726"/>
      <c r="D21" s="727" t="s">
        <v>380</v>
      </c>
      <c r="E21" s="831"/>
      <c r="F21" s="513"/>
      <c r="G21" s="680">
        <v>30000</v>
      </c>
      <c r="H21" s="513"/>
      <c r="I21" s="838"/>
      <c r="J21" s="1221">
        <v>0</v>
      </c>
    </row>
    <row r="22" spans="1:10" ht="15" x14ac:dyDescent="0.2">
      <c r="A22" s="109"/>
      <c r="B22" s="665"/>
      <c r="C22" s="726"/>
      <c r="D22" s="727" t="s">
        <v>381</v>
      </c>
      <c r="E22" s="831"/>
      <c r="F22" s="513"/>
      <c r="G22" s="680">
        <v>4500</v>
      </c>
      <c r="H22" s="513"/>
      <c r="I22" s="838"/>
      <c r="J22" s="1221">
        <v>0</v>
      </c>
    </row>
    <row r="23" spans="1:10" ht="15" x14ac:dyDescent="0.2">
      <c r="A23" s="111"/>
      <c r="B23" s="665"/>
      <c r="C23" s="726"/>
      <c r="D23" s="727" t="s">
        <v>382</v>
      </c>
      <c r="E23" s="831"/>
      <c r="F23" s="513"/>
      <c r="G23" s="680">
        <v>5000</v>
      </c>
      <c r="H23" s="513"/>
      <c r="I23" s="838"/>
      <c r="J23" s="1221">
        <v>0</v>
      </c>
    </row>
    <row r="24" spans="1:10" ht="15" x14ac:dyDescent="0.2">
      <c r="A24" s="109"/>
      <c r="B24" s="665"/>
      <c r="C24" s="726"/>
      <c r="D24" s="727" t="s">
        <v>384</v>
      </c>
      <c r="E24" s="831"/>
      <c r="F24" s="513"/>
      <c r="G24" s="680"/>
      <c r="H24" s="513">
        <v>5000</v>
      </c>
      <c r="I24" s="838"/>
      <c r="J24" s="1221">
        <v>0</v>
      </c>
    </row>
    <row r="25" spans="1:10" ht="15" x14ac:dyDescent="0.2">
      <c r="A25" s="109"/>
      <c r="B25" s="665"/>
      <c r="C25" s="726"/>
      <c r="D25" s="727" t="s">
        <v>385</v>
      </c>
      <c r="E25" s="831"/>
      <c r="F25" s="513"/>
      <c r="G25" s="680"/>
      <c r="H25" s="513">
        <v>3500</v>
      </c>
      <c r="I25" s="838"/>
      <c r="J25" s="1221">
        <v>0</v>
      </c>
    </row>
    <row r="26" spans="1:10" ht="15" x14ac:dyDescent="0.2">
      <c r="A26" s="109"/>
      <c r="B26" s="665"/>
      <c r="C26" s="726"/>
      <c r="D26" s="727" t="s">
        <v>386</v>
      </c>
      <c r="E26" s="831"/>
      <c r="F26" s="513"/>
      <c r="G26" s="680"/>
      <c r="H26" s="513">
        <v>65000</v>
      </c>
      <c r="I26" s="838"/>
      <c r="J26" s="1221">
        <v>0</v>
      </c>
    </row>
    <row r="27" spans="1:10" ht="15" x14ac:dyDescent="0.2">
      <c r="A27" s="109"/>
      <c r="B27" s="665"/>
      <c r="C27" s="726"/>
      <c r="D27" s="727" t="s">
        <v>387</v>
      </c>
      <c r="E27" s="831"/>
      <c r="F27" s="513"/>
      <c r="G27" s="680"/>
      <c r="H27" s="513">
        <v>20000</v>
      </c>
      <c r="I27" s="838"/>
      <c r="J27" s="1221">
        <v>22309.86</v>
      </c>
    </row>
    <row r="28" spans="1:10" ht="15" x14ac:dyDescent="0.2">
      <c r="A28" s="111"/>
      <c r="B28" s="665"/>
      <c r="C28" s="726"/>
      <c r="D28" s="727" t="s">
        <v>388</v>
      </c>
      <c r="E28" s="831"/>
      <c r="F28" s="513"/>
      <c r="G28" s="680"/>
      <c r="H28" s="513">
        <v>20000</v>
      </c>
      <c r="I28" s="838"/>
      <c r="J28" s="1221">
        <v>0</v>
      </c>
    </row>
    <row r="29" spans="1:10" ht="15" x14ac:dyDescent="0.2">
      <c r="A29" s="109"/>
      <c r="B29" s="665"/>
      <c r="C29" s="726"/>
      <c r="D29" s="727" t="s">
        <v>391</v>
      </c>
      <c r="E29" s="831">
        <v>168976.4</v>
      </c>
      <c r="F29" s="513"/>
      <c r="G29" s="680"/>
      <c r="H29" s="513"/>
      <c r="I29" s="838"/>
      <c r="J29" s="1221">
        <v>2464.52</v>
      </c>
    </row>
    <row r="30" spans="1:10" ht="15.75" x14ac:dyDescent="0.25">
      <c r="A30" s="1207"/>
      <c r="B30" s="1208"/>
      <c r="C30" s="1209"/>
      <c r="D30" s="1210" t="s">
        <v>383</v>
      </c>
      <c r="E30" s="1211"/>
      <c r="F30" s="1212"/>
      <c r="G30" s="1213"/>
      <c r="H30" s="1212">
        <v>5000</v>
      </c>
      <c r="I30" s="1214"/>
      <c r="J30" s="1223">
        <v>4960.3</v>
      </c>
    </row>
    <row r="31" spans="1:10" ht="15.75" x14ac:dyDescent="0.25">
      <c r="A31" s="1302"/>
      <c r="B31" s="665"/>
      <c r="C31" s="661"/>
      <c r="D31" s="1215" t="s">
        <v>508</v>
      </c>
      <c r="E31" s="1303">
        <v>0</v>
      </c>
      <c r="F31" s="524"/>
      <c r="G31" s="1304"/>
      <c r="H31" s="524"/>
      <c r="I31" s="1305"/>
      <c r="J31" s="1306">
        <v>3204</v>
      </c>
    </row>
    <row r="32" spans="1:10" ht="15.75" x14ac:dyDescent="0.25">
      <c r="A32" s="1302"/>
      <c r="B32" s="1208"/>
      <c r="C32" s="1318"/>
      <c r="D32" s="1319" t="s">
        <v>511</v>
      </c>
      <c r="E32" s="1211">
        <v>0</v>
      </c>
      <c r="F32" s="1212"/>
      <c r="G32" s="1213"/>
      <c r="H32" s="1212"/>
      <c r="I32" s="1320"/>
      <c r="J32" s="1321">
        <v>974.64</v>
      </c>
    </row>
    <row r="33" spans="1:10" ht="15.75" x14ac:dyDescent="0.25">
      <c r="A33" s="1302"/>
      <c r="B33" s="1208"/>
      <c r="C33" s="1318"/>
      <c r="D33" s="1319" t="s">
        <v>509</v>
      </c>
      <c r="E33" s="1211">
        <v>0</v>
      </c>
      <c r="F33" s="1212"/>
      <c r="G33" s="1213"/>
      <c r="H33" s="1212"/>
      <c r="I33" s="1320"/>
      <c r="J33" s="1321">
        <v>100531.2</v>
      </c>
    </row>
    <row r="34" spans="1:10" ht="15.75" thickBot="1" x14ac:dyDescent="0.25">
      <c r="A34" s="1182"/>
      <c r="B34" s="1282"/>
      <c r="C34" s="1282"/>
      <c r="D34" s="481" t="s">
        <v>411</v>
      </c>
      <c r="E34" s="1307">
        <v>0</v>
      </c>
      <c r="F34" s="1308"/>
      <c r="G34" s="1309">
        <v>0</v>
      </c>
      <c r="H34" s="1308">
        <v>0</v>
      </c>
      <c r="I34" s="1310"/>
      <c r="J34" s="1311">
        <v>992.4</v>
      </c>
    </row>
    <row r="35" spans="1:10" ht="15" x14ac:dyDescent="0.2">
      <c r="A35" s="158"/>
      <c r="B35" s="158"/>
      <c r="C35" s="158"/>
      <c r="D35" s="1312"/>
      <c r="E35" s="1313"/>
      <c r="F35" s="1314"/>
      <c r="G35" s="1315"/>
      <c r="H35" s="1314"/>
      <c r="I35" s="1316"/>
      <c r="J35" s="1317"/>
    </row>
    <row r="232" ht="16.5" customHeight="1" x14ac:dyDescent="0.2"/>
    <row r="284" ht="11.25" customHeight="1" x14ac:dyDescent="0.2"/>
  </sheetData>
  <mergeCells count="8">
    <mergeCell ref="A1:J1"/>
    <mergeCell ref="J3:J7"/>
    <mergeCell ref="A3:I3"/>
    <mergeCell ref="E4:H4"/>
    <mergeCell ref="H6:H7"/>
    <mergeCell ref="E6:E7"/>
    <mergeCell ref="G6:G7"/>
    <mergeCell ref="F6:F7"/>
  </mergeCells>
  <phoneticPr fontId="3" type="noConversion"/>
  <printOptions horizontalCentered="1"/>
  <pageMargins left="0.19685039370078741" right="0.15748031496062992" top="0.31496062992125984" bottom="0.27559055118110237" header="0.31496062992125984" footer="0.23622047244094491"/>
  <pageSetup paperSize="9" scale="90" orientation="landscape" r:id="rId1"/>
  <headerFooter alignWithMargins="0">
    <oddFooter>&amp;LNávrh Rozpočtu 2015&amp;Rv11022015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85" zoomScaleNormal="85" workbookViewId="0">
      <selection activeCell="H13" sqref="H13"/>
    </sheetView>
  </sheetViews>
  <sheetFormatPr defaultRowHeight="12.75" x14ac:dyDescent="0.2"/>
  <cols>
    <col min="1" max="1" width="3.140625" style="26" customWidth="1"/>
    <col min="2" max="2" width="5.140625" style="26" customWidth="1"/>
    <col min="3" max="3" width="9.140625" style="26"/>
    <col min="4" max="4" width="42.85546875" style="26" customWidth="1"/>
    <col min="5" max="5" width="14" style="26" customWidth="1"/>
    <col min="6" max="6" width="19.85546875" style="927" customWidth="1"/>
    <col min="7" max="16384" width="9.140625" style="26"/>
  </cols>
  <sheetData>
    <row r="1" spans="1:6" ht="23.25" x14ac:dyDescent="0.2">
      <c r="A1" s="1582"/>
      <c r="B1" s="1582"/>
      <c r="C1" s="1582"/>
      <c r="D1" s="1582"/>
      <c r="E1" s="1582"/>
      <c r="F1" s="1582"/>
    </row>
    <row r="2" spans="1:6" ht="15" x14ac:dyDescent="0.2">
      <c r="A2" s="729"/>
      <c r="B2" s="729"/>
      <c r="C2" s="729"/>
      <c r="D2" s="729"/>
      <c r="E2" s="729"/>
    </row>
    <row r="3" spans="1:6" ht="18" x14ac:dyDescent="0.25">
      <c r="A3" s="1580" t="s">
        <v>156</v>
      </c>
      <c r="B3" s="1581"/>
      <c r="C3" s="1581"/>
      <c r="D3" s="1581"/>
      <c r="E3" s="1324"/>
      <c r="F3" s="1325"/>
    </row>
    <row r="4" spans="1:6" ht="18" x14ac:dyDescent="0.25">
      <c r="A4" s="1581"/>
      <c r="B4" s="1581"/>
      <c r="C4" s="1581"/>
      <c r="D4" s="1581"/>
      <c r="E4" s="1326" t="s">
        <v>21</v>
      </c>
      <c r="F4" s="1325" t="s">
        <v>437</v>
      </c>
    </row>
    <row r="5" spans="1:6" ht="18" x14ac:dyDescent="0.25">
      <c r="A5" s="1327"/>
      <c r="B5" s="1328" t="s">
        <v>22</v>
      </c>
      <c r="C5" s="1327"/>
      <c r="D5" s="1327"/>
      <c r="E5" s="1329" t="s">
        <v>182</v>
      </c>
      <c r="F5" s="1325"/>
    </row>
    <row r="6" spans="1:6" ht="18" x14ac:dyDescent="0.25">
      <c r="A6" s="1327"/>
      <c r="B6" s="1328"/>
      <c r="C6" s="1327"/>
      <c r="D6" s="1327"/>
      <c r="E6" s="1329"/>
      <c r="F6" s="1325"/>
    </row>
    <row r="7" spans="1:6" ht="18.75" x14ac:dyDescent="0.3">
      <c r="A7" s="1330">
        <v>1</v>
      </c>
      <c r="B7" s="1330" t="s">
        <v>158</v>
      </c>
      <c r="C7" s="1331" t="s">
        <v>157</v>
      </c>
      <c r="D7" s="1332"/>
      <c r="E7" s="1333"/>
      <c r="F7" s="1334"/>
    </row>
    <row r="8" spans="1:6" s="162" customFormat="1" ht="18.75" x14ac:dyDescent="0.3">
      <c r="A8" s="1335"/>
      <c r="B8" s="1336"/>
      <c r="C8" s="1337" t="s">
        <v>344</v>
      </c>
      <c r="D8" s="1337" t="s">
        <v>512</v>
      </c>
      <c r="E8" s="1322">
        <v>12000</v>
      </c>
      <c r="F8" s="1323">
        <v>8087.08</v>
      </c>
    </row>
    <row r="9" spans="1:6" s="162" customFormat="1" ht="18.75" x14ac:dyDescent="0.3">
      <c r="A9" s="1335"/>
      <c r="B9" s="1336"/>
      <c r="C9" s="1337" t="s">
        <v>513</v>
      </c>
      <c r="D9" s="1337"/>
      <c r="E9" s="1322">
        <v>0</v>
      </c>
      <c r="F9" s="1323">
        <v>2131.16</v>
      </c>
    </row>
    <row r="10" spans="1:6" ht="18.75" x14ac:dyDescent="0.3">
      <c r="A10" s="1338"/>
      <c r="B10" s="1339"/>
      <c r="C10" s="1340" t="s">
        <v>404</v>
      </c>
      <c r="D10" s="1341"/>
      <c r="E10" s="1322">
        <v>19100</v>
      </c>
      <c r="F10" s="1323">
        <v>0</v>
      </c>
    </row>
    <row r="11" spans="1:6" ht="18.75" x14ac:dyDescent="0.3">
      <c r="A11" s="1338"/>
      <c r="B11" s="1339"/>
      <c r="C11" s="1340" t="s">
        <v>514</v>
      </c>
      <c r="D11" s="1341"/>
      <c r="E11" s="1322">
        <v>0</v>
      </c>
      <c r="F11" s="1323">
        <v>84606</v>
      </c>
    </row>
    <row r="12" spans="1:6" ht="18.75" x14ac:dyDescent="0.3">
      <c r="A12" s="1338"/>
      <c r="B12" s="1339"/>
      <c r="C12" s="1341" t="s">
        <v>515</v>
      </c>
      <c r="D12" s="1340"/>
      <c r="E12" s="1322">
        <v>0</v>
      </c>
      <c r="F12" s="1323">
        <v>196.47</v>
      </c>
    </row>
    <row r="13" spans="1:6" ht="18.75" x14ac:dyDescent="0.3">
      <c r="A13" s="1338"/>
      <c r="B13" s="1339"/>
      <c r="C13" s="1340" t="s">
        <v>482</v>
      </c>
      <c r="D13" s="1341"/>
      <c r="E13" s="1322">
        <v>0</v>
      </c>
      <c r="F13" s="1323">
        <v>24700.57</v>
      </c>
    </row>
    <row r="14" spans="1:6" ht="23.25" customHeight="1" x14ac:dyDescent="0.25">
      <c r="A14" s="1342"/>
      <c r="B14" s="1343"/>
      <c r="C14" s="1344" t="s">
        <v>159</v>
      </c>
      <c r="D14" s="1344"/>
      <c r="E14" s="1345">
        <f>SUM(E8+E10)</f>
        <v>31100</v>
      </c>
      <c r="F14" s="1346">
        <f>SUM(F8+F9+F10+F11+F12+F13)</f>
        <v>119721.28</v>
      </c>
    </row>
  </sheetData>
  <mergeCells count="2">
    <mergeCell ref="A3:D4"/>
    <mergeCell ref="A1:F1"/>
  </mergeCells>
  <phoneticPr fontId="0" type="noConversion"/>
  <printOptions horizontalCentered="1"/>
  <pageMargins left="0.15748031496062992" right="0.35433070866141736" top="0.98425196850393704" bottom="0.98425196850393704" header="0.51181102362204722" footer="0.51181102362204722"/>
  <pageSetup paperSize="9" orientation="landscape" r:id="rId1"/>
  <headerFooter alignWithMargins="0">
    <oddFooter>&amp;LNávrh Rozpočtu 2015&amp;CVFO&amp;Rv11022015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zoomScale="85" zoomScaleNormal="85" workbookViewId="0">
      <selection activeCell="H12" sqref="H12"/>
    </sheetView>
  </sheetViews>
  <sheetFormatPr defaultRowHeight="12.75" x14ac:dyDescent="0.2"/>
  <cols>
    <col min="1" max="1" width="3.42578125" style="26" customWidth="1"/>
    <col min="2" max="2" width="5" style="26" customWidth="1"/>
    <col min="3" max="3" width="4.7109375" style="26" customWidth="1"/>
    <col min="4" max="4" width="5.140625" style="26" customWidth="1"/>
    <col min="5" max="5" width="9.140625" style="26"/>
    <col min="6" max="6" width="26.7109375" style="26" customWidth="1"/>
    <col min="7" max="7" width="17.7109375" style="26" customWidth="1"/>
    <col min="8" max="8" width="17.7109375" style="927" customWidth="1"/>
    <col min="9" max="16384" width="9.140625" style="26"/>
  </cols>
  <sheetData>
    <row r="1" spans="1:8" ht="23.25" x14ac:dyDescent="0.35">
      <c r="A1" s="1407"/>
      <c r="B1" s="1407"/>
      <c r="C1" s="1407"/>
      <c r="D1" s="1407"/>
      <c r="E1" s="1407"/>
      <c r="F1" s="1407"/>
      <c r="G1" s="1407"/>
      <c r="H1" s="1407"/>
    </row>
    <row r="2" spans="1:8" ht="15.75" thickBot="1" x14ac:dyDescent="0.25">
      <c r="A2" s="219"/>
      <c r="B2" s="219"/>
      <c r="C2" s="219"/>
      <c r="D2" s="219"/>
      <c r="E2" s="219"/>
      <c r="F2" s="219"/>
      <c r="G2" s="219"/>
    </row>
    <row r="3" spans="1:8" ht="15" x14ac:dyDescent="0.25">
      <c r="A3" s="1366" t="s">
        <v>174</v>
      </c>
      <c r="B3" s="1385"/>
      <c r="C3" s="1385"/>
      <c r="D3" s="1385"/>
      <c r="E3" s="1385"/>
      <c r="F3" s="1385"/>
      <c r="G3" s="798"/>
      <c r="H3" s="1248"/>
    </row>
    <row r="4" spans="1:8" ht="15.75" thickBot="1" x14ac:dyDescent="0.3">
      <c r="A4" s="1583"/>
      <c r="B4" s="1584"/>
      <c r="C4" s="1584"/>
      <c r="D4" s="1584"/>
      <c r="E4" s="1584"/>
      <c r="F4" s="1584"/>
      <c r="G4" s="799" t="s">
        <v>21</v>
      </c>
      <c r="H4" s="1249"/>
    </row>
    <row r="5" spans="1:8" ht="15.75" thickTop="1" x14ac:dyDescent="0.25">
      <c r="A5" s="192"/>
      <c r="B5" s="349" t="s">
        <v>22</v>
      </c>
      <c r="C5" s="349" t="s">
        <v>23</v>
      </c>
      <c r="D5" s="349" t="s">
        <v>24</v>
      </c>
      <c r="E5" s="350"/>
      <c r="F5" s="350"/>
      <c r="G5" s="800" t="s">
        <v>182</v>
      </c>
      <c r="H5" s="1249" t="s">
        <v>437</v>
      </c>
    </row>
    <row r="6" spans="1:8" ht="13.5" thickBot="1" x14ac:dyDescent="0.25">
      <c r="A6" s="195"/>
      <c r="B6" s="352"/>
      <c r="C6" s="793"/>
      <c r="D6" s="352" t="s">
        <v>25</v>
      </c>
      <c r="E6" s="354"/>
      <c r="F6" s="354"/>
      <c r="G6" s="801"/>
      <c r="H6" s="1250"/>
    </row>
    <row r="7" spans="1:8" ht="37.5" customHeight="1" thickTop="1" x14ac:dyDescent="0.25">
      <c r="A7" s="221">
        <v>1</v>
      </c>
      <c r="B7" s="201"/>
      <c r="C7" s="201"/>
      <c r="D7" s="794"/>
      <c r="E7" s="813" t="s">
        <v>175</v>
      </c>
      <c r="F7" s="814"/>
      <c r="G7" s="815">
        <f>+'SUM '!C13</f>
        <v>372033</v>
      </c>
      <c r="H7" s="1251">
        <v>422905.04</v>
      </c>
    </row>
    <row r="8" spans="1:8" ht="37.5" customHeight="1" x14ac:dyDescent="0.25">
      <c r="A8" s="737">
        <v>2</v>
      </c>
      <c r="B8" s="779"/>
      <c r="C8" s="795"/>
      <c r="D8" s="796"/>
      <c r="E8" s="816" t="s">
        <v>176</v>
      </c>
      <c r="F8" s="660"/>
      <c r="G8" s="817">
        <f>+KV!I8</f>
        <v>1116900.8</v>
      </c>
      <c r="H8" s="1252">
        <v>275613.59999999998</v>
      </c>
    </row>
    <row r="9" spans="1:8" ht="39" customHeight="1" x14ac:dyDescent="0.25">
      <c r="A9" s="738">
        <v>3</v>
      </c>
      <c r="B9" s="797"/>
      <c r="C9" s="796"/>
      <c r="D9" s="797"/>
      <c r="E9" s="816" t="s">
        <v>177</v>
      </c>
      <c r="F9" s="660"/>
      <c r="G9" s="817">
        <f>'VFO '!E14</f>
        <v>31100</v>
      </c>
      <c r="H9" s="1252">
        <f>'VFO '!F14</f>
        <v>119721.28</v>
      </c>
    </row>
    <row r="10" spans="1:8" ht="39" customHeight="1" thickBot="1" x14ac:dyDescent="0.3">
      <c r="A10" s="222">
        <v>4</v>
      </c>
      <c r="B10" s="220"/>
      <c r="C10" s="220"/>
      <c r="D10" s="220"/>
      <c r="E10" s="739" t="s">
        <v>180</v>
      </c>
      <c r="F10" s="818"/>
      <c r="G10" s="819">
        <f>G7+G8+G9</f>
        <v>1520033.8</v>
      </c>
      <c r="H10" s="1253">
        <f>H7+H8+H9</f>
        <v>818239.91999999993</v>
      </c>
    </row>
    <row r="12" spans="1:8" x14ac:dyDescent="0.2">
      <c r="H12" s="927" t="s">
        <v>530</v>
      </c>
    </row>
  </sheetData>
  <mergeCells count="2">
    <mergeCell ref="A3:F4"/>
    <mergeCell ref="A1:H1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>
    <oddFooter>&amp;LNávrh Rozpočtu 2015&amp;CVýdavkySUM&amp;Rv11022015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>
      <selection activeCell="E33" sqref="E33"/>
    </sheetView>
  </sheetViews>
  <sheetFormatPr defaultRowHeight="12.75" x14ac:dyDescent="0.2"/>
  <cols>
    <col min="1" max="1" width="5.28515625" style="26" customWidth="1"/>
    <col min="2" max="2" width="4.42578125" style="26" customWidth="1"/>
    <col min="3" max="3" width="4.7109375" style="26" customWidth="1"/>
    <col min="4" max="4" width="4.85546875" style="26" customWidth="1"/>
    <col min="5" max="5" width="44.42578125" style="26" customWidth="1"/>
    <col min="6" max="7" width="12.42578125" style="26" customWidth="1"/>
    <col min="8" max="8" width="5.85546875" style="26" customWidth="1"/>
    <col min="9" max="16384" width="9.140625" style="26"/>
  </cols>
  <sheetData>
    <row r="1" spans="1:8" ht="23.25" x14ac:dyDescent="0.2">
      <c r="A1" s="1359"/>
      <c r="B1" s="1359"/>
      <c r="C1" s="1359"/>
      <c r="D1" s="1359"/>
      <c r="E1" s="1359"/>
      <c r="F1" s="1359"/>
      <c r="G1" s="1359"/>
      <c r="H1" s="191"/>
    </row>
    <row r="3" spans="1:8" ht="13.5" thickBot="1" x14ac:dyDescent="0.25"/>
    <row r="4" spans="1:8" x14ac:dyDescent="0.2">
      <c r="A4" s="1366" t="s">
        <v>76</v>
      </c>
      <c r="B4" s="1367"/>
      <c r="C4" s="1367"/>
      <c r="D4" s="1367"/>
      <c r="E4" s="1367"/>
      <c r="F4" s="1370" t="s">
        <v>401</v>
      </c>
      <c r="G4" s="1373" t="s">
        <v>432</v>
      </c>
    </row>
    <row r="5" spans="1:8" x14ac:dyDescent="0.2">
      <c r="A5" s="1368"/>
      <c r="B5" s="1369"/>
      <c r="C5" s="1369"/>
      <c r="D5" s="1369"/>
      <c r="E5" s="1369"/>
      <c r="F5" s="1371"/>
      <c r="G5" s="1373"/>
    </row>
    <row r="6" spans="1:8" x14ac:dyDescent="0.2">
      <c r="A6" s="192"/>
      <c r="B6" s="193" t="s">
        <v>22</v>
      </c>
      <c r="C6" s="193" t="s">
        <v>23</v>
      </c>
      <c r="D6" s="193" t="s">
        <v>24</v>
      </c>
      <c r="E6" s="194"/>
      <c r="F6" s="1371"/>
      <c r="G6" s="1373"/>
    </row>
    <row r="7" spans="1:8" ht="13.5" thickBot="1" x14ac:dyDescent="0.25">
      <c r="A7" s="195"/>
      <c r="B7" s="196"/>
      <c r="C7" s="197"/>
      <c r="D7" s="196" t="s">
        <v>25</v>
      </c>
      <c r="E7" s="198" t="s">
        <v>26</v>
      </c>
      <c r="F7" s="1372"/>
      <c r="G7" s="1373"/>
    </row>
    <row r="8" spans="1:8" ht="13.5" thickTop="1" x14ac:dyDescent="0.2">
      <c r="A8" s="199">
        <v>2</v>
      </c>
      <c r="B8" s="200"/>
      <c r="C8" s="201"/>
      <c r="D8" s="202"/>
      <c r="E8" s="203"/>
      <c r="F8" s="930"/>
      <c r="G8" s="934"/>
    </row>
    <row r="9" spans="1:8" x14ac:dyDescent="0.2">
      <c r="A9" s="199">
        <v>3</v>
      </c>
      <c r="B9" s="201" t="s">
        <v>77</v>
      </c>
      <c r="C9" s="201"/>
      <c r="D9" s="202"/>
      <c r="E9" s="204" t="s">
        <v>76</v>
      </c>
      <c r="F9" s="205">
        <f>SUM(F10:F14)</f>
        <v>479879.77</v>
      </c>
      <c r="G9" s="935">
        <f>SUM(G10:G14)</f>
        <v>263501.78000000003</v>
      </c>
    </row>
    <row r="10" spans="1:8" x14ac:dyDescent="0.2">
      <c r="A10" s="199">
        <v>4</v>
      </c>
      <c r="B10" s="201"/>
      <c r="C10" s="206" t="s">
        <v>78</v>
      </c>
      <c r="D10" s="207" t="s">
        <v>38</v>
      </c>
      <c r="E10" s="208" t="s">
        <v>216</v>
      </c>
      <c r="F10" s="931">
        <v>177387.14</v>
      </c>
      <c r="G10" s="936">
        <v>178895.78</v>
      </c>
    </row>
    <row r="11" spans="1:8" x14ac:dyDescent="0.2">
      <c r="A11" s="199">
        <v>5</v>
      </c>
      <c r="B11" s="201"/>
      <c r="C11" s="209"/>
      <c r="D11" s="209" t="s">
        <v>40</v>
      </c>
      <c r="E11" s="210" t="s">
        <v>217</v>
      </c>
      <c r="F11" s="931">
        <v>98516.71</v>
      </c>
      <c r="G11" s="936">
        <v>0</v>
      </c>
    </row>
    <row r="12" spans="1:8" x14ac:dyDescent="0.2">
      <c r="A12" s="778">
        <v>6</v>
      </c>
      <c r="B12" s="779"/>
      <c r="C12" s="211"/>
      <c r="D12" s="211" t="s">
        <v>32</v>
      </c>
      <c r="E12" s="212" t="s">
        <v>376</v>
      </c>
      <c r="F12" s="932">
        <v>188305.92000000001</v>
      </c>
      <c r="G12" s="936">
        <v>0</v>
      </c>
    </row>
    <row r="13" spans="1:8" x14ac:dyDescent="0.2">
      <c r="A13" s="778"/>
      <c r="B13" s="779"/>
      <c r="C13" s="211"/>
      <c r="D13" s="211" t="s">
        <v>503</v>
      </c>
      <c r="E13" s="212" t="s">
        <v>504</v>
      </c>
      <c r="F13" s="932">
        <v>0</v>
      </c>
      <c r="G13" s="936">
        <v>84606</v>
      </c>
    </row>
    <row r="14" spans="1:8" x14ac:dyDescent="0.2">
      <c r="A14" s="778">
        <v>7</v>
      </c>
      <c r="B14" s="779"/>
      <c r="C14" s="211"/>
      <c r="D14" s="211" t="s">
        <v>53</v>
      </c>
      <c r="E14" s="212" t="s">
        <v>516</v>
      </c>
      <c r="F14" s="932">
        <v>15670</v>
      </c>
      <c r="G14" s="936">
        <v>0</v>
      </c>
    </row>
    <row r="15" spans="1:8" ht="20.25" customHeight="1" thickBot="1" x14ac:dyDescent="0.25">
      <c r="A15" s="778">
        <v>8</v>
      </c>
      <c r="B15" s="780"/>
      <c r="C15" s="213"/>
      <c r="D15" s="214"/>
      <c r="E15" s="215" t="s">
        <v>79</v>
      </c>
      <c r="F15" s="933">
        <v>479880</v>
      </c>
      <c r="G15" s="937">
        <f>G9</f>
        <v>263501.78000000003</v>
      </c>
    </row>
    <row r="16" spans="1:8" x14ac:dyDescent="0.2">
      <c r="A16" s="16"/>
      <c r="B16" s="216"/>
      <c r="C16" s="216"/>
      <c r="D16" s="216"/>
      <c r="E16" s="217"/>
      <c r="F16" s="218"/>
      <c r="G16" s="218"/>
    </row>
    <row r="18" spans="6:7" x14ac:dyDescent="0.2">
      <c r="F18" s="113"/>
      <c r="G18" s="26">
        <v>4</v>
      </c>
    </row>
  </sheetData>
  <mergeCells count="4">
    <mergeCell ref="A4:E5"/>
    <mergeCell ref="A1:G1"/>
    <mergeCell ref="F4:F7"/>
    <mergeCell ref="G4:G7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&amp;LNávrh rozpočtu 2015&amp;CKP&amp;Rv11022015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zoomScaleNormal="100" workbookViewId="0">
      <selection activeCell="E161" sqref="E161"/>
    </sheetView>
  </sheetViews>
  <sheetFormatPr defaultRowHeight="12.75" x14ac:dyDescent="0.2"/>
  <cols>
    <col min="1" max="1" width="6.42578125" style="26" customWidth="1"/>
    <col min="2" max="2" width="62" style="26" customWidth="1"/>
    <col min="3" max="3" width="21" style="26" customWidth="1"/>
    <col min="4" max="4" width="21" style="927" customWidth="1"/>
    <col min="5" max="16384" width="9.140625" style="26"/>
  </cols>
  <sheetData>
    <row r="1" spans="1:4" s="30" customFormat="1" ht="31.5" customHeight="1" x14ac:dyDescent="0.35">
      <c r="A1" s="1593"/>
      <c r="B1" s="1594"/>
      <c r="C1" s="1594"/>
      <c r="D1" s="1594"/>
    </row>
    <row r="2" spans="1:4" ht="13.5" thickBot="1" x14ac:dyDescent="0.25">
      <c r="A2" s="859"/>
      <c r="B2" s="158"/>
      <c r="C2" s="158"/>
      <c r="D2" s="865"/>
    </row>
    <row r="3" spans="1:4" ht="2.25" customHeight="1" x14ac:dyDescent="0.2">
      <c r="A3" s="1585" t="s">
        <v>80</v>
      </c>
      <c r="B3" s="1586"/>
      <c r="C3" s="1589" t="s">
        <v>221</v>
      </c>
      <c r="D3" s="1591" t="s">
        <v>459</v>
      </c>
    </row>
    <row r="4" spans="1:4" x14ac:dyDescent="0.2">
      <c r="A4" s="1587"/>
      <c r="B4" s="1588"/>
      <c r="C4" s="1590"/>
      <c r="D4" s="1592"/>
    </row>
    <row r="5" spans="1:4" x14ac:dyDescent="0.2">
      <c r="A5" s="1587"/>
      <c r="B5" s="1588"/>
      <c r="C5" s="1590"/>
      <c r="D5" s="1592"/>
    </row>
    <row r="6" spans="1:4" x14ac:dyDescent="0.2">
      <c r="A6" s="1587"/>
      <c r="B6" s="1588"/>
      <c r="C6" s="1590"/>
      <c r="D6" s="1592"/>
    </row>
    <row r="7" spans="1:4" ht="13.5" thickBot="1" x14ac:dyDescent="0.25">
      <c r="A7" s="1587"/>
      <c r="B7" s="1588"/>
      <c r="C7" s="1590"/>
      <c r="D7" s="1592"/>
    </row>
    <row r="8" spans="1:4" ht="15.75" x14ac:dyDescent="0.25">
      <c r="A8" s="845">
        <v>1</v>
      </c>
      <c r="B8" s="848" t="s">
        <v>81</v>
      </c>
      <c r="C8" s="855">
        <f>+'BP '!H71</f>
        <v>455039</v>
      </c>
      <c r="D8" s="1254">
        <v>493717.98</v>
      </c>
    </row>
    <row r="9" spans="1:4" ht="15.75" x14ac:dyDescent="0.25">
      <c r="A9" s="840">
        <v>2</v>
      </c>
      <c r="B9" s="849" t="s">
        <v>83</v>
      </c>
      <c r="C9" s="856">
        <f>+KP!F15</f>
        <v>479880</v>
      </c>
      <c r="D9" s="1255">
        <v>263501.78000000003</v>
      </c>
    </row>
    <row r="10" spans="1:4" ht="15.75" x14ac:dyDescent="0.25">
      <c r="A10" s="843">
        <v>3</v>
      </c>
      <c r="B10" s="850" t="s">
        <v>425</v>
      </c>
      <c r="C10" s="856">
        <f>PFO!G12</f>
        <v>590078.92999999993</v>
      </c>
      <c r="D10" s="1255">
        <v>235304.42</v>
      </c>
    </row>
    <row r="11" spans="1:4" ht="16.5" thickBot="1" x14ac:dyDescent="0.3">
      <c r="A11" s="846"/>
      <c r="B11" s="851" t="s">
        <v>405</v>
      </c>
      <c r="C11" s="857">
        <f>SUM(C8:C10)</f>
        <v>1524997.93</v>
      </c>
      <c r="D11" s="1256">
        <f>SUM(D8:D10)</f>
        <v>992524.18</v>
      </c>
    </row>
    <row r="12" spans="1:4" ht="16.5" thickBot="1" x14ac:dyDescent="0.3">
      <c r="A12" s="860"/>
      <c r="B12" s="852"/>
      <c r="C12" s="862"/>
      <c r="D12" s="1257"/>
    </row>
    <row r="13" spans="1:4" ht="15.75" x14ac:dyDescent="0.25">
      <c r="A13" s="845">
        <v>4</v>
      </c>
      <c r="B13" s="848" t="s">
        <v>82</v>
      </c>
      <c r="C13" s="855">
        <f>SUM(C21:C32)</f>
        <v>372033</v>
      </c>
      <c r="D13" s="1254">
        <v>422905.04</v>
      </c>
    </row>
    <row r="14" spans="1:4" ht="15.75" x14ac:dyDescent="0.25">
      <c r="A14" s="840">
        <v>5</v>
      </c>
      <c r="B14" s="849" t="s">
        <v>84</v>
      </c>
      <c r="C14" s="858">
        <f>+KV!I8</f>
        <v>1116900.8</v>
      </c>
      <c r="D14" s="1255">
        <v>275613.59999999998</v>
      </c>
    </row>
    <row r="15" spans="1:4" ht="15.75" x14ac:dyDescent="0.25">
      <c r="A15" s="844">
        <v>6</v>
      </c>
      <c r="B15" s="850" t="s">
        <v>156</v>
      </c>
      <c r="C15" s="856">
        <f>'VFO '!E14</f>
        <v>31100</v>
      </c>
      <c r="D15" s="1255">
        <v>119721.28</v>
      </c>
    </row>
    <row r="16" spans="1:4" ht="16.5" thickBot="1" x14ac:dyDescent="0.3">
      <c r="A16" s="847"/>
      <c r="B16" s="853" t="s">
        <v>406</v>
      </c>
      <c r="C16" s="857">
        <f>SUM(C13:C15)</f>
        <v>1520033.8</v>
      </c>
      <c r="D16" s="1256">
        <f>SUM(D13:D15)</f>
        <v>818239.91999999993</v>
      </c>
    </row>
    <row r="17" spans="1:4" ht="15.75" x14ac:dyDescent="0.25">
      <c r="A17" s="844"/>
      <c r="B17" s="854"/>
      <c r="C17" s="856"/>
      <c r="D17" s="1258"/>
    </row>
    <row r="18" spans="1:4" ht="16.5" thickBot="1" x14ac:dyDescent="0.3">
      <c r="A18" s="847"/>
      <c r="B18" s="861" t="s">
        <v>460</v>
      </c>
      <c r="C18" s="863">
        <v>0</v>
      </c>
      <c r="D18" s="1259">
        <f t="shared" ref="D18" si="0">+D11-D16</f>
        <v>174284.26000000013</v>
      </c>
    </row>
    <row r="19" spans="1:4" ht="15.75" hidden="1" x14ac:dyDescent="0.25">
      <c r="A19" s="844"/>
      <c r="B19" s="841"/>
      <c r="C19" s="842"/>
    </row>
    <row r="20" spans="1:4" ht="15" hidden="1" x14ac:dyDescent="0.2">
      <c r="A20" s="747">
        <v>3</v>
      </c>
      <c r="B20" s="685" t="s">
        <v>91</v>
      </c>
      <c r="C20" s="803"/>
    </row>
    <row r="21" spans="1:4" ht="15" hidden="1" x14ac:dyDescent="0.2">
      <c r="A21" s="747" t="s">
        <v>413</v>
      </c>
      <c r="B21" s="750" t="s">
        <v>345</v>
      </c>
      <c r="C21" s="866">
        <f>+'P1'!J8</f>
        <v>119670</v>
      </c>
    </row>
    <row r="22" spans="1:4" ht="15" hidden="1" x14ac:dyDescent="0.2">
      <c r="A22" s="747" t="s">
        <v>414</v>
      </c>
      <c r="B22" s="750" t="s">
        <v>347</v>
      </c>
      <c r="C22" s="866">
        <f>'P2'!J8</f>
        <v>12980</v>
      </c>
    </row>
    <row r="23" spans="1:4" ht="15" hidden="1" x14ac:dyDescent="0.2">
      <c r="A23" s="747" t="s">
        <v>415</v>
      </c>
      <c r="B23" s="750" t="s">
        <v>348</v>
      </c>
      <c r="C23" s="866">
        <f>+'P3'!K8</f>
        <v>2230</v>
      </c>
      <c r="D23" s="927">
        <f>SUM(C21:C32)</f>
        <v>372033</v>
      </c>
    </row>
    <row r="24" spans="1:4" ht="15" hidden="1" x14ac:dyDescent="0.2">
      <c r="A24" s="747" t="s">
        <v>416</v>
      </c>
      <c r="B24" s="750" t="s">
        <v>349</v>
      </c>
      <c r="C24" s="866">
        <f>+'P4'!J8</f>
        <v>1454</v>
      </c>
    </row>
    <row r="25" spans="1:4" ht="15" hidden="1" x14ac:dyDescent="0.2">
      <c r="A25" s="747" t="s">
        <v>417</v>
      </c>
      <c r="B25" s="750" t="s">
        <v>350</v>
      </c>
      <c r="C25" s="866">
        <f>'P5'!K8</f>
        <v>37450</v>
      </c>
    </row>
    <row r="26" spans="1:4" ht="15" hidden="1" x14ac:dyDescent="0.2">
      <c r="A26" s="747" t="s">
        <v>418</v>
      </c>
      <c r="B26" s="750" t="s">
        <v>346</v>
      </c>
      <c r="C26" s="866">
        <f>'P6'!K8</f>
        <v>2500</v>
      </c>
    </row>
    <row r="27" spans="1:4" ht="15" hidden="1" x14ac:dyDescent="0.2">
      <c r="A27" s="747" t="s">
        <v>419</v>
      </c>
      <c r="B27" s="750" t="s">
        <v>351</v>
      </c>
      <c r="C27" s="866">
        <f>+'P7'!J8</f>
        <v>126840</v>
      </c>
    </row>
    <row r="28" spans="1:4" ht="15" hidden="1" x14ac:dyDescent="0.2">
      <c r="A28" s="747" t="s">
        <v>420</v>
      </c>
      <c r="B28" s="750" t="s">
        <v>352</v>
      </c>
      <c r="C28" s="866">
        <v>12962</v>
      </c>
    </row>
    <row r="29" spans="1:4" ht="15" hidden="1" x14ac:dyDescent="0.2">
      <c r="A29" s="747" t="s">
        <v>421</v>
      </c>
      <c r="B29" s="750" t="s">
        <v>353</v>
      </c>
      <c r="C29" s="866">
        <f>'P9'!J8</f>
        <v>2720</v>
      </c>
    </row>
    <row r="30" spans="1:4" ht="15" hidden="1" x14ac:dyDescent="0.2">
      <c r="A30" s="747" t="s">
        <v>422</v>
      </c>
      <c r="B30" s="750" t="s">
        <v>354</v>
      </c>
      <c r="C30" s="866">
        <f>+'P10'!I8</f>
        <v>11500</v>
      </c>
    </row>
    <row r="31" spans="1:4" ht="15" hidden="1" x14ac:dyDescent="0.2">
      <c r="A31" s="747" t="s">
        <v>423</v>
      </c>
      <c r="B31" s="750" t="s">
        <v>320</v>
      </c>
      <c r="C31" s="866">
        <f>'P11'!J8</f>
        <v>18030</v>
      </c>
    </row>
    <row r="32" spans="1:4" ht="15" hidden="1" x14ac:dyDescent="0.2">
      <c r="A32" s="747" t="s">
        <v>424</v>
      </c>
      <c r="B32" s="750" t="s">
        <v>355</v>
      </c>
      <c r="C32" s="866">
        <f>+'P12'!K8</f>
        <v>23697</v>
      </c>
    </row>
    <row r="33" spans="1:4" ht="15" hidden="1" x14ac:dyDescent="0.2">
      <c r="A33" s="747">
        <v>16</v>
      </c>
      <c r="B33" s="751" t="s">
        <v>164</v>
      </c>
      <c r="C33" s="804">
        <f>C8-C13</f>
        <v>83006</v>
      </c>
    </row>
    <row r="34" spans="1:4" ht="15.75" hidden="1" x14ac:dyDescent="0.25">
      <c r="A34" s="788">
        <v>17</v>
      </c>
      <c r="B34" s="749" t="s">
        <v>83</v>
      </c>
      <c r="C34" s="802" t="e">
        <f>+KP!#REF!</f>
        <v>#REF!</v>
      </c>
    </row>
    <row r="35" spans="1:4" ht="15.75" hidden="1" x14ac:dyDescent="0.25">
      <c r="A35" s="788">
        <v>18</v>
      </c>
      <c r="B35" s="749" t="s">
        <v>84</v>
      </c>
      <c r="C35" s="802">
        <f>+KV!I8</f>
        <v>1116900.8</v>
      </c>
    </row>
    <row r="36" spans="1:4" ht="15.75" hidden="1" x14ac:dyDescent="0.25">
      <c r="A36" s="747">
        <v>19</v>
      </c>
      <c r="B36" s="685" t="s">
        <v>91</v>
      </c>
      <c r="C36" s="805"/>
    </row>
    <row r="37" spans="1:4" ht="15" hidden="1" x14ac:dyDescent="0.2">
      <c r="A37" s="747">
        <v>20</v>
      </c>
      <c r="B37" s="752" t="s">
        <v>396</v>
      </c>
      <c r="C37" s="806">
        <f>+KV!E8</f>
        <v>821383.8</v>
      </c>
      <c r="D37" s="1260"/>
    </row>
    <row r="38" spans="1:4" ht="15" hidden="1" x14ac:dyDescent="0.2">
      <c r="A38" s="747">
        <v>21</v>
      </c>
      <c r="B38" s="752" t="s">
        <v>397</v>
      </c>
      <c r="C38" s="806">
        <f>+KV!G8</f>
        <v>78500</v>
      </c>
      <c r="D38" s="1260"/>
    </row>
    <row r="39" spans="1:4" ht="15" hidden="1" x14ac:dyDescent="0.2">
      <c r="A39" s="747">
        <v>22</v>
      </c>
      <c r="B39" s="752" t="s">
        <v>398</v>
      </c>
      <c r="C39" s="806">
        <f>+KV!H8</f>
        <v>217017</v>
      </c>
      <c r="D39" s="1260"/>
    </row>
    <row r="40" spans="1:4" ht="15" hidden="1" x14ac:dyDescent="0.2">
      <c r="A40" s="747">
        <v>23</v>
      </c>
      <c r="B40" s="752"/>
      <c r="C40" s="806"/>
      <c r="D40" s="1260"/>
    </row>
    <row r="41" spans="1:4" ht="15" hidden="1" x14ac:dyDescent="0.2">
      <c r="A41" s="747">
        <v>24</v>
      </c>
      <c r="B41" s="752"/>
      <c r="C41" s="806"/>
      <c r="D41" s="1260"/>
    </row>
    <row r="42" spans="1:4" ht="15" hidden="1" x14ac:dyDescent="0.2">
      <c r="A42" s="747">
        <v>25</v>
      </c>
      <c r="B42" s="752"/>
      <c r="C42" s="803"/>
      <c r="D42" s="1260"/>
    </row>
    <row r="43" spans="1:4" ht="15" hidden="1" x14ac:dyDescent="0.2">
      <c r="A43" s="787">
        <v>26</v>
      </c>
      <c r="B43" s="751" t="s">
        <v>166</v>
      </c>
      <c r="C43" s="804" t="e">
        <f>C34-C35</f>
        <v>#REF!</v>
      </c>
      <c r="D43" s="1260"/>
    </row>
    <row r="44" spans="1:4" ht="15.75" hidden="1" x14ac:dyDescent="0.25">
      <c r="A44" s="789">
        <v>27</v>
      </c>
      <c r="B44" s="753" t="s">
        <v>160</v>
      </c>
      <c r="C44" s="807" t="e">
        <f>C8+C34</f>
        <v>#REF!</v>
      </c>
      <c r="D44" s="1260"/>
    </row>
    <row r="45" spans="1:4" ht="15.75" hidden="1" x14ac:dyDescent="0.25">
      <c r="A45" s="789">
        <v>28</v>
      </c>
      <c r="B45" s="754" t="s">
        <v>10</v>
      </c>
      <c r="C45" s="807">
        <f>+C13+C35</f>
        <v>1488933.8</v>
      </c>
      <c r="D45" s="1260"/>
    </row>
    <row r="46" spans="1:4" ht="15.75" hidden="1" thickBot="1" x14ac:dyDescent="0.25">
      <c r="A46" s="790">
        <v>29</v>
      </c>
      <c r="B46" s="740" t="s">
        <v>165</v>
      </c>
      <c r="C46" s="808" t="e">
        <f>C44-C45</f>
        <v>#REF!</v>
      </c>
      <c r="D46" s="1260"/>
    </row>
    <row r="47" spans="1:4" ht="19.5" hidden="1" thickBot="1" x14ac:dyDescent="0.3">
      <c r="A47" s="791">
        <v>30</v>
      </c>
      <c r="B47" s="741" t="s">
        <v>400</v>
      </c>
      <c r="C47" s="809">
        <f>C48-C51</f>
        <v>558978.92999999993</v>
      </c>
      <c r="D47" s="1260"/>
    </row>
    <row r="48" spans="1:4" ht="15.75" hidden="1" x14ac:dyDescent="0.25">
      <c r="A48" s="788">
        <v>31</v>
      </c>
      <c r="B48" s="748" t="s">
        <v>162</v>
      </c>
      <c r="C48" s="802">
        <f>C49</f>
        <v>590078.92999999993</v>
      </c>
      <c r="D48" s="1260"/>
    </row>
    <row r="49" spans="1:4" ht="15" hidden="1" x14ac:dyDescent="0.2">
      <c r="A49" s="727">
        <v>32</v>
      </c>
      <c r="B49" s="755" t="s">
        <v>90</v>
      </c>
      <c r="C49" s="810">
        <f>PFO!G12</f>
        <v>590078.92999999993</v>
      </c>
      <c r="D49" s="1260"/>
    </row>
    <row r="50" spans="1:4" ht="15.75" hidden="1" x14ac:dyDescent="0.25">
      <c r="A50" s="788">
        <v>33</v>
      </c>
      <c r="B50" s="748" t="s">
        <v>85</v>
      </c>
      <c r="C50" s="802" t="e">
        <f>#REF!/30.126*1000</f>
        <v>#REF!</v>
      </c>
      <c r="D50" s="1260"/>
    </row>
    <row r="51" spans="1:4" ht="15.75" hidden="1" x14ac:dyDescent="0.25">
      <c r="A51" s="788">
        <v>34</v>
      </c>
      <c r="B51" s="748" t="s">
        <v>156</v>
      </c>
      <c r="C51" s="802">
        <f>C52</f>
        <v>31100</v>
      </c>
      <c r="D51" s="1260"/>
    </row>
    <row r="52" spans="1:4" ht="15.75" hidden="1" x14ac:dyDescent="0.25">
      <c r="A52" s="727">
        <v>35</v>
      </c>
      <c r="B52" s="685" t="s">
        <v>161</v>
      </c>
      <c r="C52" s="811">
        <f>'VFO '!E14</f>
        <v>31100</v>
      </c>
      <c r="D52" s="1260"/>
    </row>
    <row r="53" spans="1:4" ht="16.5" hidden="1" thickTop="1" thickBot="1" x14ac:dyDescent="0.25">
      <c r="A53" s="792">
        <v>36</v>
      </c>
      <c r="B53" s="742" t="s">
        <v>167</v>
      </c>
      <c r="C53" s="812" t="e">
        <f>C47+C46</f>
        <v>#REF!</v>
      </c>
      <c r="D53" s="1260"/>
    </row>
    <row r="54" spans="1:4" hidden="1" x14ac:dyDescent="0.2">
      <c r="A54" s="743"/>
      <c r="B54" s="744"/>
    </row>
    <row r="55" spans="1:4" ht="15" hidden="1" x14ac:dyDescent="0.2">
      <c r="A55" s="745" t="s">
        <v>86</v>
      </c>
      <c r="B55" s="746"/>
    </row>
    <row r="56" spans="1:4" ht="15" hidden="1" x14ac:dyDescent="0.2">
      <c r="A56" s="745" t="s">
        <v>87</v>
      </c>
      <c r="B56" s="746"/>
    </row>
    <row r="57" spans="1:4" ht="15" hidden="1" x14ac:dyDescent="0.2">
      <c r="A57" s="745" t="s">
        <v>88</v>
      </c>
      <c r="B57" s="746"/>
    </row>
    <row r="58" spans="1:4" ht="15" hidden="1" x14ac:dyDescent="0.2">
      <c r="A58" s="745" t="s">
        <v>89</v>
      </c>
      <c r="B58" s="746"/>
    </row>
    <row r="59" spans="1:4" hidden="1" x14ac:dyDescent="0.2"/>
    <row r="60" spans="1:4" hidden="1" x14ac:dyDescent="0.2"/>
    <row r="61" spans="1:4" hidden="1" x14ac:dyDescent="0.2"/>
    <row r="62" spans="1:4" hidden="1" x14ac:dyDescent="0.2"/>
    <row r="63" spans="1:4" hidden="1" x14ac:dyDescent="0.2"/>
    <row r="64" spans="1: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</sheetData>
  <mergeCells count="4">
    <mergeCell ref="A3:B7"/>
    <mergeCell ref="C3:C7"/>
    <mergeCell ref="D3:D7"/>
    <mergeCell ref="A1:D1"/>
  </mergeCells>
  <phoneticPr fontId="0" type="noConversion"/>
  <printOptions horizontalCentered="1"/>
  <pageMargins left="0.31496062992125984" right="0.47244094488188981" top="0.47244094488188981" bottom="0.19685039370078741" header="0.39370078740157483" footer="0.19685039370078741"/>
  <pageSetup paperSize="9" scale="105" orientation="landscape" r:id="rId1"/>
  <headerFooter alignWithMargins="0">
    <oddFooter>&amp;LNávrh Rozpočtu 2015&amp;CVýsledok&amp;Rv11022015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36"/>
  <sheetViews>
    <sheetView workbookViewId="0">
      <selection activeCell="H24" sqref="H24"/>
    </sheetView>
  </sheetViews>
  <sheetFormatPr defaultRowHeight="12.75" x14ac:dyDescent="0.2"/>
  <cols>
    <col min="2" max="2" width="32.28515625" customWidth="1"/>
    <col min="3" max="3" width="25" style="864" customWidth="1"/>
  </cols>
  <sheetData>
    <row r="3" spans="2:3" x14ac:dyDescent="0.2">
      <c r="B3" s="33" t="s">
        <v>461</v>
      </c>
    </row>
    <row r="5" spans="2:3" ht="22.5" customHeight="1" x14ac:dyDescent="0.2">
      <c r="B5" s="1352" t="s">
        <v>462</v>
      </c>
      <c r="C5" s="1269">
        <v>44332.639999999999</v>
      </c>
    </row>
    <row r="6" spans="2:3" ht="23.25" customHeight="1" x14ac:dyDescent="0.2">
      <c r="B6" s="1182" t="s">
        <v>463</v>
      </c>
      <c r="C6" s="1261">
        <v>6829.58</v>
      </c>
    </row>
    <row r="7" spans="2:3" ht="27" customHeight="1" x14ac:dyDescent="0.2">
      <c r="B7" s="1266" t="s">
        <v>464</v>
      </c>
      <c r="C7" s="1267">
        <f>SUM(C5+C6)</f>
        <v>51162.22</v>
      </c>
    </row>
    <row r="10" spans="2:3" x14ac:dyDescent="0.2">
      <c r="B10" s="33" t="s">
        <v>465</v>
      </c>
    </row>
    <row r="12" spans="2:3" ht="22.5" customHeight="1" x14ac:dyDescent="0.2">
      <c r="B12" s="1263" t="s">
        <v>466</v>
      </c>
      <c r="C12" s="1265"/>
    </row>
    <row r="13" spans="2:3" ht="23.25" customHeight="1" x14ac:dyDescent="0.2">
      <c r="B13" s="1182" t="s">
        <v>409</v>
      </c>
      <c r="C13" s="1261">
        <v>75.650000000000006</v>
      </c>
    </row>
    <row r="14" spans="2:3" ht="19.5" customHeight="1" x14ac:dyDescent="0.2">
      <c r="B14" s="1182" t="s">
        <v>67</v>
      </c>
      <c r="C14" s="1261">
        <v>4452.67</v>
      </c>
    </row>
    <row r="15" spans="2:3" ht="18.75" customHeight="1" x14ac:dyDescent="0.2">
      <c r="B15" s="1182" t="s">
        <v>276</v>
      </c>
      <c r="C15" s="1261">
        <v>427.2</v>
      </c>
    </row>
    <row r="16" spans="2:3" ht="24.75" customHeight="1" x14ac:dyDescent="0.2">
      <c r="B16" s="1182" t="s">
        <v>467</v>
      </c>
      <c r="C16" s="1261">
        <v>5115.8500000000004</v>
      </c>
    </row>
    <row r="17" spans="2:3" ht="18.75" customHeight="1" x14ac:dyDescent="0.2">
      <c r="B17" s="1182" t="s">
        <v>468</v>
      </c>
      <c r="C17" s="1261">
        <v>830</v>
      </c>
    </row>
    <row r="18" spans="2:3" ht="18.75" customHeight="1" x14ac:dyDescent="0.2">
      <c r="B18" s="1266" t="s">
        <v>389</v>
      </c>
      <c r="C18" s="1267">
        <f>SUM(C13+C14+C15+C16+C17)</f>
        <v>10901.369999999999</v>
      </c>
    </row>
    <row r="21" spans="2:3" ht="23.25" customHeight="1" x14ac:dyDescent="0.2">
      <c r="B21" s="1264" t="s">
        <v>469</v>
      </c>
      <c r="C21" s="1268"/>
    </row>
    <row r="22" spans="2:3" ht="24" customHeight="1" x14ac:dyDescent="0.2">
      <c r="B22" s="1182" t="s">
        <v>67</v>
      </c>
      <c r="C22" s="1261">
        <v>8824.64</v>
      </c>
    </row>
    <row r="23" spans="2:3" ht="19.5" customHeight="1" x14ac:dyDescent="0.2">
      <c r="B23" s="1182" t="s">
        <v>408</v>
      </c>
      <c r="C23" s="1261">
        <v>5075.2700000000004</v>
      </c>
    </row>
    <row r="24" spans="2:3" ht="20.25" customHeight="1" x14ac:dyDescent="0.2">
      <c r="B24" s="1182" t="s">
        <v>470</v>
      </c>
      <c r="C24" s="1261">
        <v>10826.13</v>
      </c>
    </row>
    <row r="25" spans="2:3" ht="20.25" customHeight="1" x14ac:dyDescent="0.2">
      <c r="B25" s="1182" t="s">
        <v>494</v>
      </c>
      <c r="C25" s="1261">
        <v>131.83000000000001</v>
      </c>
    </row>
    <row r="26" spans="2:3" ht="20.25" customHeight="1" x14ac:dyDescent="0.2">
      <c r="B26" s="1182" t="s">
        <v>495</v>
      </c>
      <c r="C26" s="1261">
        <v>7007.56</v>
      </c>
    </row>
    <row r="27" spans="2:3" ht="23.25" customHeight="1" x14ac:dyDescent="0.2">
      <c r="B27" s="1266" t="s">
        <v>389</v>
      </c>
      <c r="C27" s="1267">
        <f>SUM(C22+C23+C24+C25+C26)</f>
        <v>31865.430000000004</v>
      </c>
    </row>
    <row r="30" spans="2:3" ht="22.5" customHeight="1" x14ac:dyDescent="0.2">
      <c r="B30" s="1264" t="s">
        <v>471</v>
      </c>
      <c r="C30" s="1268"/>
    </row>
    <row r="31" spans="2:3" ht="16.5" customHeight="1" x14ac:dyDescent="0.2">
      <c r="B31" s="1182" t="s">
        <v>472</v>
      </c>
      <c r="C31" s="1261">
        <v>436</v>
      </c>
    </row>
    <row r="32" spans="2:3" ht="18.75" customHeight="1" x14ac:dyDescent="0.2">
      <c r="B32" s="1182" t="s">
        <v>408</v>
      </c>
      <c r="C32" s="1261">
        <v>213.1</v>
      </c>
    </row>
    <row r="33" spans="2:3" ht="18" customHeight="1" x14ac:dyDescent="0.2">
      <c r="B33" s="1182" t="s">
        <v>473</v>
      </c>
      <c r="C33" s="1261">
        <v>224.11</v>
      </c>
    </row>
    <row r="34" spans="2:3" ht="18" customHeight="1" x14ac:dyDescent="0.2">
      <c r="B34" s="1182" t="s">
        <v>494</v>
      </c>
      <c r="C34" s="1261">
        <v>114.25</v>
      </c>
    </row>
    <row r="35" spans="2:3" ht="18" customHeight="1" x14ac:dyDescent="0.2">
      <c r="B35" s="1182" t="s">
        <v>496</v>
      </c>
      <c r="C35" s="1261">
        <v>155.5</v>
      </c>
    </row>
    <row r="36" spans="2:3" ht="22.5" customHeight="1" x14ac:dyDescent="0.2">
      <c r="B36" s="1266" t="s">
        <v>464</v>
      </c>
      <c r="C36" s="1267">
        <f>SUM(C31+C32+C33+C34+C35)</f>
        <v>1142.96</v>
      </c>
    </row>
  </sheetData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3"/>
  <sheetViews>
    <sheetView workbookViewId="0">
      <selection activeCell="I29" sqref="I29"/>
    </sheetView>
  </sheetViews>
  <sheetFormatPr defaultRowHeight="12.75" x14ac:dyDescent="0.2"/>
  <cols>
    <col min="2" max="2" width="28.5703125" customWidth="1"/>
    <col min="3" max="3" width="23.7109375" style="864" customWidth="1"/>
  </cols>
  <sheetData>
    <row r="3" spans="2:4" x14ac:dyDescent="0.2">
      <c r="B3" s="33" t="s">
        <v>474</v>
      </c>
    </row>
    <row r="5" spans="2:4" ht="24.75" customHeight="1" x14ac:dyDescent="0.2">
      <c r="B5" s="1182" t="s">
        <v>475</v>
      </c>
      <c r="C5" s="1261">
        <v>51162.22</v>
      </c>
    </row>
    <row r="6" spans="2:4" ht="27.75" customHeight="1" x14ac:dyDescent="0.2">
      <c r="B6" s="1182" t="s">
        <v>476</v>
      </c>
      <c r="C6" s="1261">
        <v>43909.760000000002</v>
      </c>
    </row>
    <row r="7" spans="2:4" ht="26.25" customHeight="1" x14ac:dyDescent="0.2">
      <c r="B7" s="1262" t="s">
        <v>477</v>
      </c>
      <c r="C7" s="1261">
        <f>SUM(C5-C6)</f>
        <v>7252.4599999999991</v>
      </c>
    </row>
    <row r="11" spans="2:4" x14ac:dyDescent="0.2">
      <c r="B11" s="33" t="s">
        <v>478</v>
      </c>
      <c r="C11" s="1270"/>
      <c r="D11" s="33"/>
    </row>
    <row r="12" spans="2:4" x14ac:dyDescent="0.2">
      <c r="B12" s="33"/>
      <c r="C12" s="1270"/>
      <c r="D12" s="33"/>
    </row>
    <row r="13" spans="2:4" ht="19.5" customHeight="1" x14ac:dyDescent="0.2">
      <c r="B13" s="1182" t="s">
        <v>461</v>
      </c>
      <c r="C13" s="1261">
        <v>1043686.4</v>
      </c>
    </row>
    <row r="14" spans="2:4" ht="23.25" customHeight="1" x14ac:dyDescent="0.2">
      <c r="B14" s="1182" t="s">
        <v>407</v>
      </c>
      <c r="C14" s="1261">
        <v>862149.68</v>
      </c>
    </row>
    <row r="15" spans="2:4" ht="22.5" customHeight="1" x14ac:dyDescent="0.2">
      <c r="B15" s="1182" t="s">
        <v>479</v>
      </c>
      <c r="C15" s="1261">
        <f>SUM(C13-C14)</f>
        <v>181536.71999999997</v>
      </c>
    </row>
    <row r="20" spans="2:3" x14ac:dyDescent="0.2">
      <c r="B20" t="s">
        <v>518</v>
      </c>
    </row>
    <row r="22" spans="2:3" x14ac:dyDescent="0.2">
      <c r="B22" t="s">
        <v>519</v>
      </c>
      <c r="C22" s="864">
        <v>3640.91</v>
      </c>
    </row>
    <row r="23" spans="2:3" x14ac:dyDescent="0.2">
      <c r="B23" t="s">
        <v>520</v>
      </c>
      <c r="C23" s="864">
        <v>30919.86</v>
      </c>
    </row>
    <row r="24" spans="2:3" x14ac:dyDescent="0.2">
      <c r="B24" t="s">
        <v>521</v>
      </c>
      <c r="C24" s="864">
        <v>10613.82</v>
      </c>
    </row>
    <row r="25" spans="2:3" x14ac:dyDescent="0.2">
      <c r="B25" t="s">
        <v>526</v>
      </c>
      <c r="C25" s="864">
        <v>12.5</v>
      </c>
    </row>
    <row r="26" spans="2:3" x14ac:dyDescent="0.2">
      <c r="B26" t="s">
        <v>522</v>
      </c>
      <c r="C26" s="864">
        <v>4.04</v>
      </c>
    </row>
    <row r="27" spans="2:3" x14ac:dyDescent="0.2">
      <c r="B27" t="s">
        <v>523</v>
      </c>
      <c r="C27" s="864">
        <v>48.11</v>
      </c>
    </row>
    <row r="28" spans="2:3" x14ac:dyDescent="0.2">
      <c r="B28" t="s">
        <v>524</v>
      </c>
      <c r="C28" s="864">
        <v>85695.44</v>
      </c>
    </row>
    <row r="29" spans="2:3" x14ac:dyDescent="0.2">
      <c r="B29" t="s">
        <v>525</v>
      </c>
      <c r="C29" s="864">
        <v>46903.78</v>
      </c>
    </row>
    <row r="30" spans="2:3" x14ac:dyDescent="0.2">
      <c r="B30" t="s">
        <v>527</v>
      </c>
      <c r="C30" s="864">
        <v>1299.47</v>
      </c>
    </row>
    <row r="31" spans="2:3" x14ac:dyDescent="0.2">
      <c r="B31" t="s">
        <v>528</v>
      </c>
      <c r="C31" s="864">
        <v>1308.6199999999999</v>
      </c>
    </row>
    <row r="32" spans="2:3" x14ac:dyDescent="0.2">
      <c r="B32" t="s">
        <v>529</v>
      </c>
      <c r="C32" s="864">
        <v>1090.17</v>
      </c>
    </row>
    <row r="33" spans="2:3" x14ac:dyDescent="0.2">
      <c r="B33" s="33" t="s">
        <v>464</v>
      </c>
      <c r="C33" s="1270">
        <v>181536.72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zoomScale="85" zoomScaleNormal="85" workbookViewId="0">
      <selection activeCell="L13" sqref="L13"/>
    </sheetView>
  </sheetViews>
  <sheetFormatPr defaultRowHeight="12.75" x14ac:dyDescent="0.2"/>
  <cols>
    <col min="1" max="1" width="3.140625" style="26" customWidth="1"/>
    <col min="2" max="2" width="5.140625" style="26" customWidth="1"/>
    <col min="3" max="3" width="4.42578125" style="26" customWidth="1"/>
    <col min="4" max="4" width="4.28515625" style="26" customWidth="1"/>
    <col min="5" max="5" width="9.140625" style="26"/>
    <col min="6" max="6" width="49.85546875" style="26" customWidth="1"/>
    <col min="7" max="7" width="16.140625" style="26" customWidth="1"/>
    <col min="8" max="8" width="16.140625" style="927" customWidth="1"/>
    <col min="9" max="16384" width="9.140625" style="26"/>
  </cols>
  <sheetData>
    <row r="1" spans="1:11" ht="15" x14ac:dyDescent="0.2">
      <c r="A1" s="1378"/>
      <c r="B1" s="1378"/>
      <c r="C1" s="1378"/>
      <c r="D1" s="1378"/>
      <c r="E1" s="1378"/>
      <c r="F1" s="1378"/>
      <c r="G1" s="1378"/>
      <c r="H1" s="1378"/>
      <c r="I1" s="96"/>
    </row>
    <row r="2" spans="1:11" ht="19.5" thickBot="1" x14ac:dyDescent="0.3">
      <c r="A2" s="889"/>
      <c r="B2" s="889"/>
      <c r="C2" s="889"/>
      <c r="D2" s="889"/>
      <c r="E2" s="889"/>
      <c r="F2" s="889"/>
      <c r="G2" s="889"/>
      <c r="H2" s="922"/>
      <c r="I2" s="890"/>
    </row>
    <row r="3" spans="1:11" ht="18" x14ac:dyDescent="0.25">
      <c r="A3" s="1374" t="s">
        <v>141</v>
      </c>
      <c r="B3" s="1375"/>
      <c r="C3" s="1375"/>
      <c r="D3" s="1375"/>
      <c r="E3" s="1375"/>
      <c r="F3" s="1375"/>
      <c r="G3" s="1379" t="s">
        <v>401</v>
      </c>
      <c r="H3" s="1382" t="s">
        <v>402</v>
      </c>
      <c r="I3" s="890"/>
    </row>
    <row r="4" spans="1:11" ht="18" x14ac:dyDescent="0.25">
      <c r="A4" s="1376"/>
      <c r="B4" s="1377"/>
      <c r="C4" s="1377"/>
      <c r="D4" s="1377"/>
      <c r="E4" s="1377"/>
      <c r="F4" s="1377"/>
      <c r="G4" s="1380"/>
      <c r="H4" s="1383"/>
      <c r="I4" s="890"/>
    </row>
    <row r="5" spans="1:11" ht="18" x14ac:dyDescent="0.25">
      <c r="A5" s="891"/>
      <c r="B5" s="892" t="s">
        <v>22</v>
      </c>
      <c r="C5" s="892" t="s">
        <v>23</v>
      </c>
      <c r="D5" s="892" t="s">
        <v>24</v>
      </c>
      <c r="E5" s="893"/>
      <c r="F5" s="893"/>
      <c r="G5" s="1380"/>
      <c r="H5" s="1383"/>
      <c r="I5" s="890"/>
    </row>
    <row r="6" spans="1:11" ht="18.75" thickBot="1" x14ac:dyDescent="0.3">
      <c r="A6" s="894"/>
      <c r="B6" s="895"/>
      <c r="C6" s="896"/>
      <c r="D6" s="895" t="s">
        <v>25</v>
      </c>
      <c r="E6" s="897"/>
      <c r="F6" s="897"/>
      <c r="G6" s="1381"/>
      <c r="H6" s="1384"/>
      <c r="I6" s="890"/>
    </row>
    <row r="7" spans="1:11" ht="19.5" thickTop="1" x14ac:dyDescent="0.3">
      <c r="A7" s="898"/>
      <c r="B7" s="899" t="s">
        <v>146</v>
      </c>
      <c r="C7" s="900"/>
      <c r="D7" s="901"/>
      <c r="E7" s="902" t="s">
        <v>143</v>
      </c>
      <c r="F7" s="903"/>
      <c r="G7" s="904">
        <f>G8</f>
        <v>590078.92999999993</v>
      </c>
      <c r="H7" s="923">
        <f>H8</f>
        <v>235304.42</v>
      </c>
      <c r="I7" s="890"/>
    </row>
    <row r="8" spans="1:11" ht="18.75" x14ac:dyDescent="0.3">
      <c r="A8" s="905"/>
      <c r="B8" s="906"/>
      <c r="C8" s="907" t="s">
        <v>142</v>
      </c>
      <c r="D8" s="908"/>
      <c r="E8" s="909" t="s">
        <v>143</v>
      </c>
      <c r="F8" s="910"/>
      <c r="G8" s="911">
        <f>SUM(G9:G11)</f>
        <v>590078.92999999993</v>
      </c>
      <c r="H8" s="924">
        <f>SUM(H9+H10+H11)</f>
        <v>235304.42</v>
      </c>
      <c r="I8" s="890"/>
    </row>
    <row r="9" spans="1:11" ht="18.75" x14ac:dyDescent="0.3">
      <c r="A9" s="905"/>
      <c r="B9" s="906"/>
      <c r="C9" s="907"/>
      <c r="D9" s="908" t="s">
        <v>142</v>
      </c>
      <c r="E9" s="912" t="s">
        <v>144</v>
      </c>
      <c r="F9" s="912"/>
      <c r="G9" s="913">
        <v>150698.45000000001</v>
      </c>
      <c r="H9" s="925">
        <v>150698.42000000001</v>
      </c>
      <c r="I9" s="890"/>
    </row>
    <row r="10" spans="1:11" ht="18.75" x14ac:dyDescent="0.3">
      <c r="A10" s="905"/>
      <c r="B10" s="906"/>
      <c r="C10" s="907"/>
      <c r="D10" s="908"/>
      <c r="E10" s="912" t="s">
        <v>505</v>
      </c>
      <c r="F10" s="912"/>
      <c r="G10" s="913">
        <v>0</v>
      </c>
      <c r="H10" s="925">
        <v>84606</v>
      </c>
      <c r="I10" s="890"/>
    </row>
    <row r="11" spans="1:11" ht="18.75" x14ac:dyDescent="0.3">
      <c r="A11" s="905"/>
      <c r="B11" s="906"/>
      <c r="C11" s="907"/>
      <c r="D11" s="908"/>
      <c r="E11" s="914" t="s">
        <v>218</v>
      </c>
      <c r="F11" s="915"/>
      <c r="G11" s="913">
        <v>439380.47999999998</v>
      </c>
      <c r="H11" s="925">
        <v>0</v>
      </c>
      <c r="I11" s="890"/>
      <c r="K11" s="30"/>
    </row>
    <row r="12" spans="1:11" ht="23.25" customHeight="1" thickBot="1" x14ac:dyDescent="0.3">
      <c r="A12" s="916"/>
      <c r="B12" s="917"/>
      <c r="C12" s="917"/>
      <c r="D12" s="918"/>
      <c r="E12" s="919" t="s">
        <v>145</v>
      </c>
      <c r="F12" s="919"/>
      <c r="G12" s="920">
        <f>G7</f>
        <v>590078.92999999993</v>
      </c>
      <c r="H12" s="926">
        <f>H7</f>
        <v>235304.42</v>
      </c>
      <c r="I12" s="890"/>
    </row>
    <row r="13" spans="1:11" ht="18" x14ac:dyDescent="0.25">
      <c r="A13" s="921"/>
      <c r="B13" s="890"/>
      <c r="C13" s="890"/>
      <c r="D13" s="890"/>
      <c r="E13" s="890"/>
      <c r="F13" s="890"/>
      <c r="G13" s="890"/>
      <c r="H13" s="922"/>
      <c r="I13" s="890"/>
    </row>
    <row r="14" spans="1:11" ht="18" x14ac:dyDescent="0.25">
      <c r="A14" s="921"/>
      <c r="B14" s="890"/>
      <c r="C14" s="890"/>
      <c r="D14" s="890"/>
      <c r="E14" s="890"/>
      <c r="F14" s="890"/>
      <c r="G14" s="890"/>
      <c r="H14" s="922"/>
      <c r="I14" s="890"/>
    </row>
  </sheetData>
  <mergeCells count="4">
    <mergeCell ref="A3:F4"/>
    <mergeCell ref="A1:H1"/>
    <mergeCell ref="G3:G6"/>
    <mergeCell ref="H3:H6"/>
  </mergeCells>
  <phoneticPr fontId="3" type="noConversion"/>
  <printOptions horizontalCentered="1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&amp;LNávrh rozpočtu 2015&amp;CPFO&amp;Rv11022015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5" zoomScaleNormal="85" workbookViewId="0">
      <selection activeCell="F25" sqref="F25"/>
    </sheetView>
  </sheetViews>
  <sheetFormatPr defaultRowHeight="12.75" x14ac:dyDescent="0.2"/>
  <cols>
    <col min="1" max="1" width="3.42578125" style="26" customWidth="1"/>
    <col min="2" max="2" width="5" style="26" customWidth="1"/>
    <col min="3" max="3" width="4.7109375" style="26" customWidth="1"/>
    <col min="4" max="4" width="5.140625" style="26" customWidth="1"/>
    <col min="5" max="5" width="9.140625" style="26"/>
    <col min="6" max="6" width="35.42578125" style="26" customWidth="1"/>
    <col min="7" max="8" width="16.28515625" style="26" customWidth="1"/>
    <col min="9" max="16384" width="9.140625" style="26"/>
  </cols>
  <sheetData>
    <row r="1" spans="1:8" ht="23.25" x14ac:dyDescent="0.2">
      <c r="A1" s="1388"/>
      <c r="B1" s="1388"/>
      <c r="C1" s="1388"/>
      <c r="D1" s="1388"/>
      <c r="E1" s="1388"/>
      <c r="F1" s="1388"/>
      <c r="G1" s="1388"/>
      <c r="H1" s="1388"/>
    </row>
    <row r="2" spans="1:8" ht="15.75" thickBot="1" x14ac:dyDescent="0.25">
      <c r="A2" s="219"/>
      <c r="B2" s="219"/>
      <c r="C2" s="219"/>
      <c r="D2" s="219"/>
      <c r="E2" s="219"/>
      <c r="F2" s="219"/>
      <c r="G2" s="219"/>
    </row>
    <row r="3" spans="1:8" x14ac:dyDescent="0.2">
      <c r="A3" s="1366" t="s">
        <v>173</v>
      </c>
      <c r="B3" s="1385"/>
      <c r="C3" s="1385"/>
      <c r="D3" s="1385"/>
      <c r="E3" s="1385"/>
      <c r="F3" s="1385"/>
      <c r="G3" s="1360" t="s">
        <v>401</v>
      </c>
      <c r="H3" s="1389" t="s">
        <v>433</v>
      </c>
    </row>
    <row r="4" spans="1:8" x14ac:dyDescent="0.2">
      <c r="A4" s="1386"/>
      <c r="B4" s="1387"/>
      <c r="C4" s="1387"/>
      <c r="D4" s="1387"/>
      <c r="E4" s="1387"/>
      <c r="F4" s="1387"/>
      <c r="G4" s="1361"/>
      <c r="H4" s="1390"/>
    </row>
    <row r="5" spans="1:8" x14ac:dyDescent="0.2">
      <c r="A5" s="192"/>
      <c r="B5" s="193" t="s">
        <v>22</v>
      </c>
      <c r="C5" s="193" t="s">
        <v>23</v>
      </c>
      <c r="D5" s="193" t="s">
        <v>24</v>
      </c>
      <c r="E5" s="194"/>
      <c r="F5" s="194"/>
      <c r="G5" s="1361"/>
      <c r="H5" s="1390"/>
    </row>
    <row r="6" spans="1:8" ht="13.5" thickBot="1" x14ac:dyDescent="0.25">
      <c r="A6" s="195"/>
      <c r="B6" s="196"/>
      <c r="C6" s="197"/>
      <c r="D6" s="196" t="s">
        <v>25</v>
      </c>
      <c r="E6" s="198"/>
      <c r="F6" s="198"/>
      <c r="G6" s="1362"/>
      <c r="H6" s="1391"/>
    </row>
    <row r="7" spans="1:8" ht="37.5" customHeight="1" thickTop="1" x14ac:dyDescent="0.25">
      <c r="A7" s="821">
        <v>1</v>
      </c>
      <c r="B7" s="731"/>
      <c r="C7" s="732"/>
      <c r="D7" s="235"/>
      <c r="E7" s="822" t="s">
        <v>147</v>
      </c>
      <c r="F7" s="733"/>
      <c r="G7" s="820">
        <f>'BP '!H71</f>
        <v>455039</v>
      </c>
      <c r="H7" s="928">
        <f>'BP '!I71</f>
        <v>493717.98</v>
      </c>
    </row>
    <row r="8" spans="1:8" ht="37.5" customHeight="1" x14ac:dyDescent="0.25">
      <c r="A8" s="823">
        <v>2</v>
      </c>
      <c r="B8" s="732"/>
      <c r="C8" s="824"/>
      <c r="D8" s="235"/>
      <c r="E8" s="822" t="s">
        <v>148</v>
      </c>
      <c r="F8" s="733"/>
      <c r="G8" s="820">
        <f>KP!F15</f>
        <v>479880</v>
      </c>
      <c r="H8" s="928">
        <f>KP!G15</f>
        <v>263501.78000000003</v>
      </c>
    </row>
    <row r="9" spans="1:8" ht="39" customHeight="1" x14ac:dyDescent="0.25">
      <c r="A9" s="825">
        <v>3</v>
      </c>
      <c r="B9" s="734"/>
      <c r="C9" s="735"/>
      <c r="D9" s="736"/>
      <c r="E9" s="822" t="s">
        <v>178</v>
      </c>
      <c r="F9" s="733"/>
      <c r="G9" s="820">
        <f>PFO!G12</f>
        <v>590078.92999999993</v>
      </c>
      <c r="H9" s="928">
        <f>PFO!H12</f>
        <v>235304.42</v>
      </c>
    </row>
    <row r="10" spans="1:8" ht="39" customHeight="1" thickBot="1" x14ac:dyDescent="0.3">
      <c r="A10" s="222">
        <v>4</v>
      </c>
      <c r="B10" s="223"/>
      <c r="C10" s="223"/>
      <c r="D10" s="224"/>
      <c r="E10" s="225" t="s">
        <v>399</v>
      </c>
      <c r="F10" s="226"/>
      <c r="G10" s="227">
        <f>SUM(G7:G9)</f>
        <v>1524997.93</v>
      </c>
      <c r="H10" s="929">
        <f>SUM(H7:H9)</f>
        <v>992524.18</v>
      </c>
    </row>
  </sheetData>
  <mergeCells count="4">
    <mergeCell ref="A3:F4"/>
    <mergeCell ref="A1:H1"/>
    <mergeCell ref="G3:G6"/>
    <mergeCell ref="H3:H6"/>
  </mergeCells>
  <phoneticPr fontId="3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>
    <oddFooter>&amp;LNávrh rozpočtu 2015&amp;CPrijmySUM&amp;Rv11022015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zoomScale="70" zoomScaleNormal="70" zoomScaleSheetLayoutView="100" workbookViewId="0">
      <selection activeCell="L23" sqref="L23"/>
    </sheetView>
  </sheetViews>
  <sheetFormatPr defaultRowHeight="12.75" x14ac:dyDescent="0.2"/>
  <cols>
    <col min="1" max="1" width="3.85546875" style="1" customWidth="1"/>
    <col min="2" max="2" width="11.42578125" style="26" customWidth="1"/>
    <col min="3" max="3" width="3.7109375" style="26" customWidth="1"/>
    <col min="4" max="4" width="39.7109375" style="26" customWidth="1"/>
    <col min="5" max="7" width="13.42578125" style="26" customWidth="1"/>
    <col min="8" max="9" width="13.42578125" style="26" hidden="1" customWidth="1"/>
    <col min="10" max="10" width="14.85546875" style="26" customWidth="1"/>
    <col min="11" max="11" width="17.140625" style="927" customWidth="1"/>
    <col min="12" max="16384" width="9.140625" style="26"/>
  </cols>
  <sheetData>
    <row r="1" spans="1:12" ht="18" x14ac:dyDescent="0.25">
      <c r="A1" s="1392" t="s">
        <v>392</v>
      </c>
      <c r="B1" s="1392"/>
      <c r="C1" s="1392"/>
      <c r="D1" s="1392"/>
      <c r="E1" s="1392"/>
      <c r="F1" s="1392"/>
      <c r="G1" s="1392"/>
      <c r="H1" s="1392"/>
      <c r="I1" s="1392"/>
      <c r="J1" s="1392"/>
      <c r="K1" s="1392"/>
      <c r="L1" s="890"/>
    </row>
    <row r="2" spans="1:12" ht="18.75" thickBot="1" x14ac:dyDescent="0.3">
      <c r="A2" s="938"/>
      <c r="B2" s="890"/>
      <c r="C2" s="890"/>
      <c r="D2" s="890"/>
      <c r="E2" s="890"/>
      <c r="F2" s="890"/>
      <c r="G2" s="890"/>
      <c r="H2" s="890"/>
      <c r="I2" s="890"/>
      <c r="J2" s="890"/>
      <c r="K2" s="922"/>
      <c r="L2" s="890"/>
    </row>
    <row r="3" spans="1:12" ht="18" x14ac:dyDescent="0.25">
      <c r="A3" s="1393" t="s">
        <v>221</v>
      </c>
      <c r="B3" s="1394"/>
      <c r="C3" s="1394"/>
      <c r="D3" s="1394"/>
      <c r="E3" s="1394"/>
      <c r="F3" s="1394"/>
      <c r="G3" s="1394"/>
      <c r="H3" s="1394"/>
      <c r="I3" s="1394"/>
      <c r="J3" s="1395"/>
      <c r="K3" s="1020"/>
      <c r="L3" s="890"/>
    </row>
    <row r="4" spans="1:12" ht="18.75" customHeight="1" x14ac:dyDescent="0.3">
      <c r="A4" s="939"/>
      <c r="B4" s="940"/>
      <c r="C4" s="941"/>
      <c r="D4" s="942"/>
      <c r="E4" s="1396" t="s">
        <v>171</v>
      </c>
      <c r="F4" s="1397"/>
      <c r="G4" s="1397"/>
      <c r="H4" s="1397"/>
      <c r="I4" s="1397"/>
      <c r="J4" s="1398"/>
      <c r="K4" s="1021"/>
      <c r="L4" s="890"/>
    </row>
    <row r="5" spans="1:12" ht="18.75" thickBot="1" x14ac:dyDescent="0.3">
      <c r="A5" s="943"/>
      <c r="B5" s="944" t="s">
        <v>17</v>
      </c>
      <c r="C5" s="945"/>
      <c r="D5" s="946"/>
      <c r="E5" s="947" t="s">
        <v>18</v>
      </c>
      <c r="F5" s="948"/>
      <c r="G5" s="948"/>
      <c r="H5" s="948"/>
      <c r="I5" s="948"/>
      <c r="J5" s="949"/>
      <c r="K5" s="1021" t="s">
        <v>437</v>
      </c>
      <c r="L5" s="890"/>
    </row>
    <row r="6" spans="1:12" ht="18" x14ac:dyDescent="0.25">
      <c r="A6" s="950"/>
      <c r="B6" s="951" t="s">
        <v>92</v>
      </c>
      <c r="C6" s="952"/>
      <c r="D6" s="953" t="s">
        <v>11</v>
      </c>
      <c r="E6" s="1403">
        <v>610</v>
      </c>
      <c r="F6" s="1405">
        <v>620</v>
      </c>
      <c r="G6" s="1405">
        <v>630</v>
      </c>
      <c r="H6" s="1405">
        <v>640</v>
      </c>
      <c r="I6" s="1399">
        <v>650</v>
      </c>
      <c r="J6" s="1401" t="s">
        <v>179</v>
      </c>
      <c r="K6" s="1022"/>
      <c r="L6" s="890"/>
    </row>
    <row r="7" spans="1:12" ht="18.75" thickBot="1" x14ac:dyDescent="0.3">
      <c r="A7" s="954"/>
      <c r="B7" s="896"/>
      <c r="C7" s="955"/>
      <c r="D7" s="956"/>
      <c r="E7" s="1404"/>
      <c r="F7" s="1406"/>
      <c r="G7" s="1406"/>
      <c r="H7" s="1406"/>
      <c r="I7" s="1400"/>
      <c r="J7" s="1402"/>
      <c r="K7" s="1023"/>
      <c r="L7" s="890"/>
    </row>
    <row r="8" spans="1:12" ht="19.5" thickTop="1" x14ac:dyDescent="0.3">
      <c r="A8" s="957"/>
      <c r="B8" s="958" t="s">
        <v>219</v>
      </c>
      <c r="C8" s="959" t="s">
        <v>16</v>
      </c>
      <c r="D8" s="960"/>
      <c r="E8" s="961">
        <f t="shared" ref="E8:J8" si="0">SUM(E9:E32)</f>
        <v>96750</v>
      </c>
      <c r="F8" s="961">
        <f t="shared" si="0"/>
        <v>4000</v>
      </c>
      <c r="G8" s="961">
        <f t="shared" si="0"/>
        <v>18920</v>
      </c>
      <c r="H8" s="962">
        <f t="shared" si="0"/>
        <v>0</v>
      </c>
      <c r="I8" s="963">
        <f t="shared" si="0"/>
        <v>0</v>
      </c>
      <c r="J8" s="964">
        <f t="shared" si="0"/>
        <v>119670</v>
      </c>
      <c r="K8" s="1024">
        <f>SUM(K9+K10+K11+K12+K13+K14+K15+K16+K17+K18+K19+K20+K21+K22+K23+K24+K25+K26+K27+K28+K29+K30+K31+K32)</f>
        <v>104308.37</v>
      </c>
      <c r="L8" s="890"/>
    </row>
    <row r="9" spans="1:12" ht="18.75" x14ac:dyDescent="0.3">
      <c r="A9" s="965"/>
      <c r="B9" s="908" t="s">
        <v>222</v>
      </c>
      <c r="C9" s="966"/>
      <c r="D9" s="967" t="s">
        <v>220</v>
      </c>
      <c r="E9" s="968">
        <v>86000</v>
      </c>
      <c r="F9" s="969">
        <v>4000</v>
      </c>
      <c r="G9" s="970"/>
      <c r="H9" s="969"/>
      <c r="I9" s="971"/>
      <c r="J9" s="972">
        <f>SUM(E9:I9)</f>
        <v>90000</v>
      </c>
      <c r="K9" s="1025">
        <v>75819.240000000005</v>
      </c>
      <c r="L9" s="890"/>
    </row>
    <row r="10" spans="1:12" ht="18.75" x14ac:dyDescent="0.3">
      <c r="A10" s="965"/>
      <c r="B10" s="973"/>
      <c r="C10" s="974" t="s">
        <v>189</v>
      </c>
      <c r="D10" s="967" t="s">
        <v>434</v>
      </c>
      <c r="E10" s="968">
        <v>2750</v>
      </c>
      <c r="F10" s="969"/>
      <c r="G10" s="975"/>
      <c r="H10" s="969"/>
      <c r="I10" s="971"/>
      <c r="J10" s="972">
        <f t="shared" ref="J10:J32" si="1">SUM(E10:I10)</f>
        <v>2750</v>
      </c>
      <c r="K10" s="1026">
        <v>2070.06</v>
      </c>
      <c r="L10" s="976"/>
    </row>
    <row r="11" spans="1:12" ht="18.75" x14ac:dyDescent="0.3">
      <c r="A11" s="965"/>
      <c r="B11" s="1288"/>
      <c r="C11" s="974"/>
      <c r="D11" s="967" t="s">
        <v>492</v>
      </c>
      <c r="E11" s="968"/>
      <c r="F11" s="969"/>
      <c r="G11" s="975"/>
      <c r="H11" s="969"/>
      <c r="I11" s="971"/>
      <c r="J11" s="972"/>
      <c r="K11" s="1026">
        <v>600</v>
      </c>
      <c r="L11" s="976"/>
    </row>
    <row r="12" spans="1:12" ht="18.75" x14ac:dyDescent="0.3">
      <c r="A12" s="965"/>
      <c r="B12" s="977" t="s">
        <v>223</v>
      </c>
      <c r="C12" s="978" t="s">
        <v>193</v>
      </c>
      <c r="D12" s="967" t="s">
        <v>224</v>
      </c>
      <c r="E12" s="968">
        <v>8000</v>
      </c>
      <c r="F12" s="969"/>
      <c r="G12" s="975"/>
      <c r="H12" s="969"/>
      <c r="I12" s="971"/>
      <c r="J12" s="972">
        <f t="shared" si="1"/>
        <v>8000</v>
      </c>
      <c r="K12" s="1026">
        <v>3750</v>
      </c>
      <c r="L12" s="890"/>
    </row>
    <row r="13" spans="1:12" ht="2.4500000000000002" hidden="1" customHeight="1" x14ac:dyDescent="0.3">
      <c r="A13" s="965"/>
      <c r="B13" s="979"/>
      <c r="C13" s="980"/>
      <c r="D13" s="981"/>
      <c r="E13" s="982"/>
      <c r="F13" s="983"/>
      <c r="G13" s="983"/>
      <c r="H13" s="983"/>
      <c r="I13" s="983"/>
      <c r="J13" s="972">
        <f t="shared" si="1"/>
        <v>0</v>
      </c>
      <c r="K13" s="1027"/>
      <c r="L13" s="890"/>
    </row>
    <row r="14" spans="1:12" ht="18.75" hidden="1" x14ac:dyDescent="0.3">
      <c r="A14" s="965"/>
      <c r="B14" s="979"/>
      <c r="C14" s="984"/>
      <c r="D14" s="985"/>
      <c r="E14" s="986"/>
      <c r="F14" s="986"/>
      <c r="G14" s="987"/>
      <c r="H14" s="986"/>
      <c r="I14" s="986"/>
      <c r="J14" s="972">
        <f t="shared" si="1"/>
        <v>0</v>
      </c>
      <c r="K14" s="1027"/>
      <c r="L14" s="890"/>
    </row>
    <row r="15" spans="1:12" ht="18.75" hidden="1" x14ac:dyDescent="0.3">
      <c r="A15" s="965"/>
      <c r="B15" s="979"/>
      <c r="C15" s="984"/>
      <c r="D15" s="985"/>
      <c r="E15" s="986"/>
      <c r="F15" s="986"/>
      <c r="G15" s="987"/>
      <c r="H15" s="986"/>
      <c r="I15" s="986"/>
      <c r="J15" s="972">
        <f t="shared" si="1"/>
        <v>0</v>
      </c>
      <c r="K15" s="1027"/>
      <c r="L15" s="890"/>
    </row>
    <row r="16" spans="1:12" ht="18.75" hidden="1" x14ac:dyDescent="0.3">
      <c r="A16" s="965"/>
      <c r="B16" s="979"/>
      <c r="C16" s="984"/>
      <c r="D16" s="985"/>
      <c r="E16" s="986"/>
      <c r="F16" s="986"/>
      <c r="G16" s="987"/>
      <c r="H16" s="986"/>
      <c r="I16" s="986"/>
      <c r="J16" s="972">
        <f t="shared" si="1"/>
        <v>0</v>
      </c>
      <c r="K16" s="1027"/>
      <c r="L16" s="890"/>
    </row>
    <row r="17" spans="1:12" ht="18.75" hidden="1" x14ac:dyDescent="0.3">
      <c r="A17" s="965"/>
      <c r="B17" s="988" t="s">
        <v>99</v>
      </c>
      <c r="C17" s="984"/>
      <c r="D17" s="985"/>
      <c r="E17" s="986"/>
      <c r="F17" s="986"/>
      <c r="G17" s="987"/>
      <c r="H17" s="986"/>
      <c r="I17" s="986"/>
      <c r="J17" s="972">
        <f t="shared" si="1"/>
        <v>0</v>
      </c>
      <c r="K17" s="1027"/>
      <c r="L17" s="890"/>
    </row>
    <row r="18" spans="1:12" ht="18.75" x14ac:dyDescent="0.3">
      <c r="A18" s="965"/>
      <c r="B18" s="989">
        <v>631</v>
      </c>
      <c r="C18" s="990" t="s">
        <v>193</v>
      </c>
      <c r="D18" s="991" t="s">
        <v>225</v>
      </c>
      <c r="E18" s="992"/>
      <c r="F18" s="993"/>
      <c r="G18" s="994">
        <v>3000</v>
      </c>
      <c r="H18" s="993"/>
      <c r="I18" s="995"/>
      <c r="J18" s="972">
        <f t="shared" si="1"/>
        <v>3000</v>
      </c>
      <c r="K18" s="1028">
        <v>3525.25</v>
      </c>
      <c r="L18" s="976"/>
    </row>
    <row r="19" spans="1:12" ht="18.75" x14ac:dyDescent="0.3">
      <c r="A19" s="965"/>
      <c r="B19" s="989">
        <v>63201</v>
      </c>
      <c r="C19" s="978" t="s">
        <v>193</v>
      </c>
      <c r="D19" s="996" t="s">
        <v>283</v>
      </c>
      <c r="E19" s="997"/>
      <c r="F19" s="998"/>
      <c r="G19" s="999">
        <v>6500</v>
      </c>
      <c r="H19" s="998"/>
      <c r="I19" s="1000"/>
      <c r="J19" s="972">
        <f t="shared" si="1"/>
        <v>6500</v>
      </c>
      <c r="K19" s="1027">
        <v>5178.72</v>
      </c>
      <c r="L19" s="890"/>
    </row>
    <row r="20" spans="1:12" ht="18.75" x14ac:dyDescent="0.3">
      <c r="A20" s="965"/>
      <c r="B20" s="989"/>
      <c r="C20" s="978" t="s">
        <v>189</v>
      </c>
      <c r="D20" s="996" t="s">
        <v>374</v>
      </c>
      <c r="E20" s="997"/>
      <c r="F20" s="998"/>
      <c r="G20" s="999">
        <v>2200</v>
      </c>
      <c r="H20" s="998"/>
      <c r="I20" s="1000"/>
      <c r="J20" s="972">
        <f t="shared" si="1"/>
        <v>2200</v>
      </c>
      <c r="K20" s="1027">
        <v>2285.88</v>
      </c>
      <c r="L20" s="890"/>
    </row>
    <row r="21" spans="1:12" ht="18.75" x14ac:dyDescent="0.3">
      <c r="A21" s="965"/>
      <c r="B21" s="989">
        <v>63202</v>
      </c>
      <c r="C21" s="978" t="s">
        <v>202</v>
      </c>
      <c r="D21" s="996" t="s">
        <v>226</v>
      </c>
      <c r="E21" s="997"/>
      <c r="F21" s="998"/>
      <c r="G21" s="999">
        <v>50</v>
      </c>
      <c r="H21" s="998"/>
      <c r="I21" s="1000"/>
      <c r="J21" s="972">
        <f t="shared" si="1"/>
        <v>50</v>
      </c>
      <c r="K21" s="1027">
        <v>0</v>
      </c>
      <c r="L21" s="890"/>
    </row>
    <row r="22" spans="1:12" ht="18.75" x14ac:dyDescent="0.3">
      <c r="A22" s="965"/>
      <c r="B22" s="989">
        <v>63203</v>
      </c>
      <c r="C22" s="978" t="s">
        <v>193</v>
      </c>
      <c r="D22" s="996" t="s">
        <v>227</v>
      </c>
      <c r="E22" s="997"/>
      <c r="F22" s="998"/>
      <c r="G22" s="999">
        <v>1800</v>
      </c>
      <c r="H22" s="998"/>
      <c r="I22" s="1000"/>
      <c r="J22" s="972">
        <f t="shared" si="1"/>
        <v>1800</v>
      </c>
      <c r="K22" s="1027">
        <v>2487.87</v>
      </c>
      <c r="L22" s="890"/>
    </row>
    <row r="23" spans="1:12" ht="18.75" x14ac:dyDescent="0.3">
      <c r="A23" s="965"/>
      <c r="B23" s="989"/>
      <c r="C23" s="978" t="s">
        <v>208</v>
      </c>
      <c r="D23" s="996" t="s">
        <v>228</v>
      </c>
      <c r="E23" s="997"/>
      <c r="F23" s="998"/>
      <c r="G23" s="999">
        <v>500</v>
      </c>
      <c r="H23" s="998"/>
      <c r="I23" s="1000"/>
      <c r="J23" s="972">
        <f t="shared" si="1"/>
        <v>500</v>
      </c>
      <c r="K23" s="1027">
        <v>0</v>
      </c>
      <c r="L23" s="890"/>
    </row>
    <row r="24" spans="1:12" ht="18.75" x14ac:dyDescent="0.3">
      <c r="A24" s="965"/>
      <c r="B24" s="989"/>
      <c r="C24" s="978" t="s">
        <v>204</v>
      </c>
      <c r="D24" s="996" t="s">
        <v>229</v>
      </c>
      <c r="E24" s="997"/>
      <c r="F24" s="998"/>
      <c r="G24" s="999">
        <v>1000</v>
      </c>
      <c r="H24" s="998"/>
      <c r="I24" s="1000"/>
      <c r="J24" s="972">
        <f t="shared" si="1"/>
        <v>1000</v>
      </c>
      <c r="K24" s="1027">
        <v>985.63</v>
      </c>
      <c r="L24" s="890"/>
    </row>
    <row r="25" spans="1:12" ht="18.75" x14ac:dyDescent="0.3">
      <c r="A25" s="965"/>
      <c r="B25" s="989"/>
      <c r="C25" s="978"/>
      <c r="D25" s="996" t="s">
        <v>493</v>
      </c>
      <c r="E25" s="997"/>
      <c r="F25" s="998"/>
      <c r="G25" s="999">
        <v>0</v>
      </c>
      <c r="H25" s="998"/>
      <c r="I25" s="1000"/>
      <c r="J25" s="972">
        <v>0</v>
      </c>
      <c r="K25" s="1027">
        <v>1726.62</v>
      </c>
      <c r="L25" s="890"/>
    </row>
    <row r="26" spans="1:12" ht="18.75" x14ac:dyDescent="0.3">
      <c r="A26" s="965"/>
      <c r="B26" s="989">
        <v>63306</v>
      </c>
      <c r="C26" s="978" t="s">
        <v>193</v>
      </c>
      <c r="D26" s="996" t="s">
        <v>110</v>
      </c>
      <c r="E26" s="997"/>
      <c r="F26" s="998"/>
      <c r="G26" s="999">
        <v>1000</v>
      </c>
      <c r="H26" s="998"/>
      <c r="I26" s="1000"/>
      <c r="J26" s="972">
        <f t="shared" si="1"/>
        <v>1000</v>
      </c>
      <c r="K26" s="1027">
        <v>790.79</v>
      </c>
      <c r="L26" s="890"/>
    </row>
    <row r="27" spans="1:12" ht="18.75" x14ac:dyDescent="0.3">
      <c r="A27" s="965"/>
      <c r="B27" s="989"/>
      <c r="C27" s="978"/>
      <c r="D27" s="996" t="s">
        <v>435</v>
      </c>
      <c r="E27" s="997"/>
      <c r="F27" s="998"/>
      <c r="G27" s="999">
        <v>0</v>
      </c>
      <c r="H27" s="998"/>
      <c r="I27" s="1000"/>
      <c r="J27" s="972">
        <f t="shared" si="1"/>
        <v>0</v>
      </c>
      <c r="K27" s="1027">
        <v>597.89</v>
      </c>
      <c r="L27" s="890"/>
    </row>
    <row r="28" spans="1:12" ht="18.75" x14ac:dyDescent="0.3">
      <c r="A28" s="965"/>
      <c r="B28" s="989"/>
      <c r="C28" s="978" t="s">
        <v>202</v>
      </c>
      <c r="D28" s="996" t="s">
        <v>273</v>
      </c>
      <c r="E28" s="997"/>
      <c r="F28" s="998"/>
      <c r="G28" s="999">
        <v>100</v>
      </c>
      <c r="H28" s="998"/>
      <c r="I28" s="1000"/>
      <c r="J28" s="972">
        <f t="shared" si="1"/>
        <v>100</v>
      </c>
      <c r="K28" s="1027">
        <v>2014.84</v>
      </c>
      <c r="L28" s="890"/>
    </row>
    <row r="29" spans="1:12" ht="18.75" x14ac:dyDescent="0.3">
      <c r="A29" s="965"/>
      <c r="B29" s="989">
        <v>63309</v>
      </c>
      <c r="C29" s="1001">
        <v>0</v>
      </c>
      <c r="D29" s="996" t="s">
        <v>365</v>
      </c>
      <c r="E29" s="997"/>
      <c r="F29" s="998"/>
      <c r="G29" s="999">
        <v>500</v>
      </c>
      <c r="H29" s="998"/>
      <c r="I29" s="1000"/>
      <c r="J29" s="972">
        <f t="shared" si="1"/>
        <v>500</v>
      </c>
      <c r="K29" s="1027">
        <v>360.07</v>
      </c>
      <c r="L29" s="890"/>
    </row>
    <row r="30" spans="1:12" ht="18.75" x14ac:dyDescent="0.3">
      <c r="A30" s="965"/>
      <c r="B30" s="989">
        <v>63310</v>
      </c>
      <c r="C30" s="1001">
        <v>0</v>
      </c>
      <c r="D30" s="996" t="s">
        <v>275</v>
      </c>
      <c r="E30" s="997"/>
      <c r="F30" s="998"/>
      <c r="G30" s="999">
        <v>70</v>
      </c>
      <c r="H30" s="998"/>
      <c r="I30" s="1000"/>
      <c r="J30" s="972">
        <f t="shared" si="1"/>
        <v>70</v>
      </c>
      <c r="K30" s="1027">
        <v>70</v>
      </c>
      <c r="L30" s="890"/>
    </row>
    <row r="31" spans="1:12" ht="18.75" x14ac:dyDescent="0.3">
      <c r="A31" s="965"/>
      <c r="B31" s="989">
        <v>633016</v>
      </c>
      <c r="C31" s="1002">
        <v>0</v>
      </c>
      <c r="D31" s="1003" t="s">
        <v>231</v>
      </c>
      <c r="E31" s="1004"/>
      <c r="F31" s="1005"/>
      <c r="G31" s="1006">
        <v>1200</v>
      </c>
      <c r="H31" s="1005"/>
      <c r="I31" s="971"/>
      <c r="J31" s="972">
        <f t="shared" si="1"/>
        <v>1200</v>
      </c>
      <c r="K31" s="1026">
        <v>1095.51</v>
      </c>
      <c r="L31" s="890"/>
    </row>
    <row r="32" spans="1:12" ht="19.5" thickBot="1" x14ac:dyDescent="0.35">
      <c r="A32" s="1007"/>
      <c r="B32" s="1008">
        <v>637005</v>
      </c>
      <c r="C32" s="1009"/>
      <c r="D32" s="1010" t="s">
        <v>118</v>
      </c>
      <c r="E32" s="1011"/>
      <c r="F32" s="1012"/>
      <c r="G32" s="1013">
        <v>1000</v>
      </c>
      <c r="H32" s="1014"/>
      <c r="I32" s="1015"/>
      <c r="J32" s="1016">
        <f t="shared" si="1"/>
        <v>1000</v>
      </c>
      <c r="K32" s="1029">
        <v>950</v>
      </c>
      <c r="L32" s="890"/>
    </row>
    <row r="33" spans="1:12" ht="18" x14ac:dyDescent="0.25">
      <c r="A33" s="981"/>
      <c r="B33" s="890"/>
      <c r="C33" s="1017"/>
      <c r="D33" s="1017"/>
      <c r="E33" s="1017"/>
      <c r="F33" s="1017"/>
      <c r="G33" s="1017"/>
      <c r="H33" s="1017"/>
      <c r="I33" s="1017"/>
      <c r="J33" s="1017"/>
      <c r="K33" s="1030"/>
      <c r="L33" s="890"/>
    </row>
    <row r="34" spans="1:12" ht="18" x14ac:dyDescent="0.25">
      <c r="A34" s="938"/>
      <c r="B34" s="890"/>
      <c r="C34" s="890"/>
      <c r="D34" s="1017"/>
      <c r="E34" s="1018"/>
      <c r="F34" s="1019"/>
      <c r="G34" s="1019"/>
      <c r="H34" s="1019"/>
      <c r="I34" s="1019"/>
      <c r="J34" s="1019"/>
      <c r="K34" s="922"/>
      <c r="L34" s="890"/>
    </row>
  </sheetData>
  <mergeCells count="9">
    <mergeCell ref="A1:K1"/>
    <mergeCell ref="A3:J3"/>
    <mergeCell ref="E4:J4"/>
    <mergeCell ref="I6:I7"/>
    <mergeCell ref="J6:J7"/>
    <mergeCell ref="E6:E7"/>
    <mergeCell ref="F6:F7"/>
    <mergeCell ref="G6:G7"/>
    <mergeCell ref="H6:H7"/>
  </mergeCells>
  <phoneticPr fontId="3" type="noConversion"/>
  <printOptions horizontalCentered="1"/>
  <pageMargins left="0.51181102362204722" right="0.15748031496062992" top="0.9055118110236221" bottom="0.51181102362204722" header="0.51181102362204722" footer="0.51181102362204722"/>
  <pageSetup paperSize="9" scale="90" orientation="portrait" r:id="rId1"/>
  <headerFooter alignWithMargins="0">
    <oddFooter>&amp;LNavrh rozpočtu 2015&amp;CP1&amp;Rv11022015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zoomScaleNormal="100" workbookViewId="0">
      <selection activeCell="L45" sqref="L45"/>
    </sheetView>
  </sheetViews>
  <sheetFormatPr defaultRowHeight="12.75" x14ac:dyDescent="0.2"/>
  <cols>
    <col min="1" max="1" width="3.42578125" style="98" customWidth="1"/>
    <col min="2" max="2" width="7.28515625" style="26" customWidth="1"/>
    <col min="3" max="3" width="5.5703125" style="26" customWidth="1"/>
    <col min="4" max="4" width="36.85546875" style="26" customWidth="1"/>
    <col min="5" max="6" width="8.85546875" style="26" hidden="1" customWidth="1"/>
    <col min="7" max="7" width="9.85546875" style="26" customWidth="1"/>
    <col min="8" max="9" width="8.85546875" style="26" hidden="1" customWidth="1"/>
    <col min="10" max="10" width="11.42578125" style="26" customWidth="1"/>
    <col min="11" max="11" width="15.42578125" style="927" customWidth="1"/>
    <col min="12" max="16384" width="9.140625" style="26"/>
  </cols>
  <sheetData>
    <row r="1" spans="1:11" ht="23.25" x14ac:dyDescent="0.35">
      <c r="A1" s="1407" t="s">
        <v>241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</row>
    <row r="2" spans="1:11" ht="7.5" customHeight="1" thickBot="1" x14ac:dyDescent="0.25"/>
    <row r="3" spans="1:11" ht="12" customHeight="1" thickBot="1" x14ac:dyDescent="0.25">
      <c r="A3" s="1414"/>
      <c r="B3" s="1415"/>
      <c r="C3" s="1415"/>
      <c r="D3" s="1415"/>
      <c r="E3" s="1415"/>
      <c r="F3" s="1415"/>
      <c r="G3" s="1415"/>
      <c r="H3" s="1415"/>
      <c r="I3" s="1415"/>
      <c r="J3" s="1415"/>
      <c r="K3" s="1031"/>
    </row>
    <row r="4" spans="1:11" ht="17.25" customHeight="1" x14ac:dyDescent="0.3">
      <c r="A4" s="243"/>
      <c r="B4" s="244"/>
      <c r="C4" s="245"/>
      <c r="D4" s="246"/>
      <c r="E4" s="247"/>
      <c r="F4" s="248"/>
      <c r="G4" s="248"/>
      <c r="H4" s="248" t="s">
        <v>132</v>
      </c>
      <c r="I4" s="248"/>
      <c r="J4" s="248"/>
      <c r="K4" s="1032"/>
    </row>
    <row r="5" spans="1:11" ht="14.25" customHeight="1" x14ac:dyDescent="0.2">
      <c r="A5" s="10" t="s">
        <v>93</v>
      </c>
      <c r="B5" s="250" t="s">
        <v>17</v>
      </c>
      <c r="C5" s="251"/>
      <c r="D5" s="252"/>
      <c r="E5" s="253"/>
      <c r="F5" s="254"/>
      <c r="G5" s="254"/>
      <c r="H5" s="254"/>
      <c r="I5" s="255" t="s">
        <v>18</v>
      </c>
      <c r="J5" s="256"/>
      <c r="K5" s="1032"/>
    </row>
    <row r="6" spans="1:11" ht="18.75" customHeight="1" x14ac:dyDescent="0.2">
      <c r="A6" s="11" t="s">
        <v>94</v>
      </c>
      <c r="B6" s="257" t="s">
        <v>92</v>
      </c>
      <c r="C6" s="258"/>
      <c r="D6" s="194" t="s">
        <v>11</v>
      </c>
      <c r="E6" s="1418">
        <v>610</v>
      </c>
      <c r="F6" s="1422">
        <v>620</v>
      </c>
      <c r="G6" s="1422">
        <v>630</v>
      </c>
      <c r="H6" s="1422">
        <v>640</v>
      </c>
      <c r="I6" s="1416">
        <v>650</v>
      </c>
      <c r="J6" s="1420" t="s">
        <v>393</v>
      </c>
      <c r="K6" s="1032" t="s">
        <v>436</v>
      </c>
    </row>
    <row r="7" spans="1:11" ht="13.5" thickBot="1" x14ac:dyDescent="0.25">
      <c r="A7" s="168"/>
      <c r="B7" s="259"/>
      <c r="C7" s="260"/>
      <c r="D7" s="198"/>
      <c r="E7" s="1419"/>
      <c r="F7" s="1423"/>
      <c r="G7" s="1424"/>
      <c r="H7" s="1424"/>
      <c r="I7" s="1417"/>
      <c r="J7" s="1421"/>
      <c r="K7" s="1032"/>
    </row>
    <row r="8" spans="1:11" ht="15.75" thickTop="1" x14ac:dyDescent="0.2">
      <c r="A8" s="261"/>
      <c r="B8" s="262"/>
      <c r="C8" s="263"/>
      <c r="D8" s="263"/>
      <c r="E8" s="264">
        <f>SUM(E10+E14+E17+E24+E27+E32)</f>
        <v>0</v>
      </c>
      <c r="F8" s="265">
        <f>SUM(F10+F14+F17+F24+F27+F32)</f>
        <v>0</v>
      </c>
      <c r="G8" s="868">
        <f>SUM(G9+G14+G16+G24+G27+G32)</f>
        <v>12980</v>
      </c>
      <c r="H8" s="868">
        <f>SUM(H10,H14,H24,H27,H32)</f>
        <v>0</v>
      </c>
      <c r="I8" s="868">
        <f>SUM(I10,I14,I17,I24,I27,I32)</f>
        <v>0</v>
      </c>
      <c r="J8" s="869">
        <f>SUM(J9+J14+J16+J24+J27+J32)</f>
        <v>12980</v>
      </c>
      <c r="K8" s="1033">
        <f>SUM(K9+K14+K16+K24+K27+K32)</f>
        <v>11678.39</v>
      </c>
    </row>
    <row r="9" spans="1:11" x14ac:dyDescent="0.2">
      <c r="A9" s="266">
        <v>1</v>
      </c>
      <c r="B9" s="267"/>
      <c r="C9" s="268"/>
      <c r="D9" s="268"/>
      <c r="E9" s="269"/>
      <c r="F9" s="270"/>
      <c r="G9" s="1408">
        <f>SUM(G11:G12)</f>
        <v>2600</v>
      </c>
      <c r="H9" s="270"/>
      <c r="I9" s="270"/>
      <c r="J9" s="1410">
        <f>SUM(J11:J12)</f>
        <v>2600</v>
      </c>
      <c r="K9" s="1412">
        <f>SUM(K11:K12:K13)</f>
        <v>4330.1099999999997</v>
      </c>
    </row>
    <row r="10" spans="1:11" x14ac:dyDescent="0.2">
      <c r="A10" s="271"/>
      <c r="B10" s="272"/>
      <c r="C10" s="273"/>
      <c r="D10" s="274" t="s">
        <v>234</v>
      </c>
      <c r="E10" s="275">
        <f>SUM(E11:E12)</f>
        <v>0</v>
      </c>
      <c r="F10" s="276">
        <f>SUM(F11:F12)</f>
        <v>0</v>
      </c>
      <c r="G10" s="1409"/>
      <c r="H10" s="276">
        <f>SUM(H11:H12)</f>
        <v>0</v>
      </c>
      <c r="I10" s="276">
        <f>SUM(I11:I12)</f>
        <v>0</v>
      </c>
      <c r="J10" s="1411"/>
      <c r="K10" s="1413"/>
    </row>
    <row r="11" spans="1:11" ht="14.25" x14ac:dyDescent="0.2">
      <c r="A11" s="277"/>
      <c r="B11" s="278" t="s">
        <v>232</v>
      </c>
      <c r="C11" s="279" t="s">
        <v>189</v>
      </c>
      <c r="D11" s="330" t="s">
        <v>106</v>
      </c>
      <c r="E11" s="280"/>
      <c r="F11" s="281"/>
      <c r="G11" s="282">
        <v>2400</v>
      </c>
      <c r="H11" s="283"/>
      <c r="I11" s="283"/>
      <c r="J11" s="284">
        <f>SUM(E11:I11)</f>
        <v>2400</v>
      </c>
      <c r="K11" s="1034">
        <v>2263.6999999999998</v>
      </c>
    </row>
    <row r="12" spans="1:11" ht="14.25" x14ac:dyDescent="0.2">
      <c r="A12" s="277"/>
      <c r="B12" s="285"/>
      <c r="C12" s="286" t="s">
        <v>105</v>
      </c>
      <c r="D12" s="330" t="s">
        <v>233</v>
      </c>
      <c r="E12" s="280"/>
      <c r="F12" s="281"/>
      <c r="G12" s="282">
        <v>200</v>
      </c>
      <c r="H12" s="283"/>
      <c r="I12" s="283"/>
      <c r="J12" s="284">
        <v>200</v>
      </c>
      <c r="K12" s="1035">
        <v>104.72</v>
      </c>
    </row>
    <row r="13" spans="1:11" ht="14.25" x14ac:dyDescent="0.2">
      <c r="A13" s="277"/>
      <c r="B13" s="285"/>
      <c r="C13" s="286"/>
      <c r="D13" s="330" t="s">
        <v>438</v>
      </c>
      <c r="E13" s="280"/>
      <c r="F13" s="281"/>
      <c r="G13" s="282">
        <v>0</v>
      </c>
      <c r="H13" s="283"/>
      <c r="I13" s="283"/>
      <c r="J13" s="284">
        <v>0</v>
      </c>
      <c r="K13" s="1035">
        <v>1961.69</v>
      </c>
    </row>
    <row r="14" spans="1:11" x14ac:dyDescent="0.2">
      <c r="A14" s="287">
        <v>2</v>
      </c>
      <c r="B14" s="288" t="s">
        <v>170</v>
      </c>
      <c r="C14" s="289"/>
      <c r="D14" s="289"/>
      <c r="E14" s="275">
        <f>SUM(E15:E15)</f>
        <v>0</v>
      </c>
      <c r="F14" s="276">
        <f>SUM(F15:F15)</f>
        <v>0</v>
      </c>
      <c r="G14" s="276">
        <f>SUM(G15:G15)</f>
        <v>3000</v>
      </c>
      <c r="H14" s="276">
        <f>SUM(H15:H15)</f>
        <v>0</v>
      </c>
      <c r="I14" s="276">
        <f>SUM(I15:I15)</f>
        <v>0</v>
      </c>
      <c r="J14" s="290">
        <f>SUM(E14:I14)</f>
        <v>3000</v>
      </c>
      <c r="K14" s="1036">
        <v>2400</v>
      </c>
    </row>
    <row r="15" spans="1:11" s="159" customFormat="1" x14ac:dyDescent="0.2">
      <c r="A15" s="291"/>
      <c r="B15" s="292"/>
      <c r="C15" s="293">
        <v>1</v>
      </c>
      <c r="D15" s="294" t="s">
        <v>64</v>
      </c>
      <c r="E15" s="295"/>
      <c r="F15" s="296"/>
      <c r="G15" s="156">
        <v>3000</v>
      </c>
      <c r="H15" s="296"/>
      <c r="I15" s="296"/>
      <c r="J15" s="297">
        <f>E15+F15+G15+H15</f>
        <v>3000</v>
      </c>
      <c r="K15" s="1037">
        <v>2400</v>
      </c>
    </row>
    <row r="16" spans="1:11" x14ac:dyDescent="0.2">
      <c r="A16" s="298">
        <v>3</v>
      </c>
      <c r="B16" s="267"/>
      <c r="C16" s="299"/>
      <c r="D16" s="299"/>
      <c r="E16" s="300"/>
      <c r="F16" s="301"/>
      <c r="G16" s="1408">
        <f>SUM(G18:G19)</f>
        <v>630</v>
      </c>
      <c r="H16" s="276"/>
      <c r="I16" s="276"/>
      <c r="J16" s="1410">
        <f>SUM(J18:J19)</f>
        <v>630</v>
      </c>
      <c r="K16" s="1412">
        <f>SUM(K18:K19)</f>
        <v>626.1</v>
      </c>
    </row>
    <row r="17" spans="1:11" ht="15" x14ac:dyDescent="0.25">
      <c r="A17" s="302"/>
      <c r="B17" s="272"/>
      <c r="C17" s="303"/>
      <c r="D17" s="304" t="s">
        <v>235</v>
      </c>
      <c r="E17" s="275">
        <f t="shared" ref="E17:F17" si="0">SUM(E18:E19)</f>
        <v>0</v>
      </c>
      <c r="F17" s="276">
        <f t="shared" si="0"/>
        <v>0</v>
      </c>
      <c r="G17" s="1409"/>
      <c r="H17" s="276">
        <f t="shared" ref="H17:I17" si="1">SUM(H18:H19)</f>
        <v>0</v>
      </c>
      <c r="I17" s="276">
        <f t="shared" si="1"/>
        <v>0</v>
      </c>
      <c r="J17" s="1411"/>
      <c r="K17" s="1413"/>
    </row>
    <row r="18" spans="1:11" x14ac:dyDescent="0.2">
      <c r="A18" s="40"/>
      <c r="B18" s="305" t="s">
        <v>236</v>
      </c>
      <c r="C18" s="306" t="s">
        <v>202</v>
      </c>
      <c r="D18" s="95" t="s">
        <v>363</v>
      </c>
      <c r="E18" s="154"/>
      <c r="F18" s="155"/>
      <c r="G18" s="155">
        <v>130</v>
      </c>
      <c r="H18" s="155"/>
      <c r="I18" s="155"/>
      <c r="J18" s="297">
        <f>SUM(E18:I18)</f>
        <v>130</v>
      </c>
      <c r="K18" s="1037">
        <v>126.1</v>
      </c>
    </row>
    <row r="19" spans="1:11" x14ac:dyDescent="0.2">
      <c r="A19" s="38"/>
      <c r="B19" s="305"/>
      <c r="C19" s="306" t="s">
        <v>190</v>
      </c>
      <c r="D19" s="95" t="s">
        <v>237</v>
      </c>
      <c r="E19" s="154"/>
      <c r="F19" s="155"/>
      <c r="G19" s="156">
        <v>500</v>
      </c>
      <c r="H19" s="155"/>
      <c r="I19" s="155"/>
      <c r="J19" s="297">
        <v>500</v>
      </c>
      <c r="K19" s="1037">
        <v>500</v>
      </c>
    </row>
    <row r="20" spans="1:11" ht="1.1499999999999999" hidden="1" customHeight="1" x14ac:dyDescent="0.2">
      <c r="A20" s="166"/>
      <c r="B20" s="158"/>
      <c r="C20" s="158"/>
      <c r="D20" s="158"/>
      <c r="E20" s="154"/>
      <c r="F20" s="155"/>
      <c r="G20" s="155"/>
      <c r="H20" s="155"/>
      <c r="I20" s="155"/>
      <c r="J20" s="157"/>
      <c r="K20" s="1038"/>
    </row>
    <row r="21" spans="1:11" hidden="1" x14ac:dyDescent="0.2">
      <c r="A21" s="166"/>
      <c r="B21" s="158"/>
      <c r="C21" s="158"/>
      <c r="D21" s="158"/>
      <c r="E21" s="154"/>
      <c r="F21" s="155"/>
      <c r="G21" s="155"/>
      <c r="H21" s="155"/>
      <c r="I21" s="155"/>
      <c r="J21" s="157"/>
      <c r="K21" s="1038"/>
    </row>
    <row r="22" spans="1:11" hidden="1" x14ac:dyDescent="0.2">
      <c r="A22" s="166"/>
      <c r="B22" s="158"/>
      <c r="C22" s="158"/>
      <c r="D22" s="158"/>
      <c r="E22" s="154"/>
      <c r="F22" s="155"/>
      <c r="G22" s="155"/>
      <c r="H22" s="155"/>
      <c r="I22" s="155"/>
      <c r="J22" s="157"/>
      <c r="K22" s="1038"/>
    </row>
    <row r="23" spans="1:11" ht="52.15" hidden="1" customHeight="1" x14ac:dyDescent="0.2">
      <c r="A23" s="307"/>
      <c r="B23" s="308"/>
      <c r="C23" s="309"/>
      <c r="D23" s="310"/>
      <c r="E23" s="311"/>
      <c r="F23" s="312"/>
      <c r="G23" s="156"/>
      <c r="H23" s="313"/>
      <c r="I23" s="313"/>
      <c r="J23" s="314"/>
      <c r="K23" s="1037"/>
    </row>
    <row r="24" spans="1:11" x14ac:dyDescent="0.2">
      <c r="A24" s="302">
        <v>4</v>
      </c>
      <c r="B24" s="272" t="s">
        <v>172</v>
      </c>
      <c r="C24" s="303"/>
      <c r="D24" s="273"/>
      <c r="E24" s="275">
        <f>SUM(E25+E26)</f>
        <v>0</v>
      </c>
      <c r="F24" s="276">
        <f>SUM(F25+F26)</f>
        <v>0</v>
      </c>
      <c r="G24" s="276">
        <f>SUM(G25+G26)</f>
        <v>2300</v>
      </c>
      <c r="H24" s="276">
        <f>SUM(H25+H26)</f>
        <v>0</v>
      </c>
      <c r="I24" s="276">
        <f>SUM(I25+I26)</f>
        <v>0</v>
      </c>
      <c r="J24" s="290">
        <f t="shared" ref="J24:J35" si="2">SUM(E24:I24)</f>
        <v>2300</v>
      </c>
      <c r="K24" s="1036">
        <f>SUM(K25+K26)</f>
        <v>587.91</v>
      </c>
    </row>
    <row r="25" spans="1:11" x14ac:dyDescent="0.2">
      <c r="A25" s="40"/>
      <c r="B25" s="315"/>
      <c r="C25" s="316" t="s">
        <v>12</v>
      </c>
      <c r="D25" s="317" t="s">
        <v>65</v>
      </c>
      <c r="E25" s="318"/>
      <c r="F25" s="283"/>
      <c r="G25" s="282">
        <v>300</v>
      </c>
      <c r="H25" s="283"/>
      <c r="I25" s="283"/>
      <c r="J25" s="284">
        <v>300</v>
      </c>
      <c r="K25" s="1035">
        <v>137.01</v>
      </c>
    </row>
    <row r="26" spans="1:11" x14ac:dyDescent="0.2">
      <c r="A26" s="40"/>
      <c r="B26" s="319"/>
      <c r="C26" s="316" t="s">
        <v>13</v>
      </c>
      <c r="D26" s="320" t="s">
        <v>108</v>
      </c>
      <c r="E26" s="318"/>
      <c r="F26" s="283"/>
      <c r="G26" s="282">
        <v>2000</v>
      </c>
      <c r="H26" s="283"/>
      <c r="I26" s="283"/>
      <c r="J26" s="284">
        <f t="shared" si="2"/>
        <v>2000</v>
      </c>
      <c r="K26" s="1035">
        <v>450.9</v>
      </c>
    </row>
    <row r="27" spans="1:11" x14ac:dyDescent="0.2">
      <c r="A27" s="321">
        <v>5</v>
      </c>
      <c r="B27" s="288" t="s">
        <v>107</v>
      </c>
      <c r="C27" s="322"/>
      <c r="D27" s="322"/>
      <c r="E27" s="275">
        <f t="shared" ref="E27:K27" si="3">SUM(E28:E31)</f>
        <v>0</v>
      </c>
      <c r="F27" s="276">
        <f t="shared" si="3"/>
        <v>0</v>
      </c>
      <c r="G27" s="276">
        <f t="shared" si="3"/>
        <v>2800</v>
      </c>
      <c r="H27" s="276">
        <f t="shared" si="3"/>
        <v>0</v>
      </c>
      <c r="I27" s="276">
        <f t="shared" si="3"/>
        <v>0</v>
      </c>
      <c r="J27" s="290">
        <f t="shared" si="3"/>
        <v>2800</v>
      </c>
      <c r="K27" s="1036">
        <f t="shared" si="3"/>
        <v>3026.85</v>
      </c>
    </row>
    <row r="28" spans="1:11" x14ac:dyDescent="0.2">
      <c r="A28" s="323"/>
      <c r="B28" s="324" t="s">
        <v>238</v>
      </c>
      <c r="C28" s="306" t="s">
        <v>189</v>
      </c>
      <c r="D28" s="325" t="s">
        <v>239</v>
      </c>
      <c r="E28" s="326"/>
      <c r="F28" s="313"/>
      <c r="G28" s="156">
        <v>1500</v>
      </c>
      <c r="H28" s="313"/>
      <c r="I28" s="313"/>
      <c r="J28" s="297">
        <v>1500</v>
      </c>
      <c r="K28" s="1037">
        <v>2135.4699999999998</v>
      </c>
    </row>
    <row r="29" spans="1:11" x14ac:dyDescent="0.2">
      <c r="A29" s="323"/>
      <c r="B29" s="315"/>
      <c r="C29" s="316" t="s">
        <v>190</v>
      </c>
      <c r="D29" s="317" t="s">
        <v>109</v>
      </c>
      <c r="E29" s="318"/>
      <c r="F29" s="283"/>
      <c r="G29" s="282">
        <v>500</v>
      </c>
      <c r="H29" s="283"/>
      <c r="I29" s="283"/>
      <c r="J29" s="284">
        <v>500</v>
      </c>
      <c r="K29" s="1035">
        <v>635.48</v>
      </c>
    </row>
    <row r="30" spans="1:11" x14ac:dyDescent="0.2">
      <c r="A30" s="323"/>
      <c r="B30" s="315"/>
      <c r="C30" s="316"/>
      <c r="D30" s="317" t="s">
        <v>506</v>
      </c>
      <c r="E30" s="318"/>
      <c r="F30" s="283"/>
      <c r="G30" s="282">
        <v>0</v>
      </c>
      <c r="H30" s="283"/>
      <c r="I30" s="283"/>
      <c r="J30" s="284">
        <v>0</v>
      </c>
      <c r="K30" s="1035">
        <v>174</v>
      </c>
    </row>
    <row r="31" spans="1:11" x14ac:dyDescent="0.2">
      <c r="A31" s="323"/>
      <c r="B31" s="315" t="s">
        <v>240</v>
      </c>
      <c r="C31" s="316" t="s">
        <v>189</v>
      </c>
      <c r="D31" s="317" t="s">
        <v>68</v>
      </c>
      <c r="E31" s="318"/>
      <c r="F31" s="283"/>
      <c r="G31" s="282">
        <v>800</v>
      </c>
      <c r="H31" s="283"/>
      <c r="I31" s="283"/>
      <c r="J31" s="284">
        <f t="shared" si="2"/>
        <v>800</v>
      </c>
      <c r="K31" s="1035">
        <v>81.900000000000006</v>
      </c>
    </row>
    <row r="32" spans="1:11" x14ac:dyDescent="0.2">
      <c r="A32" s="287">
        <v>6</v>
      </c>
      <c r="B32" s="288" t="s">
        <v>95</v>
      </c>
      <c r="C32" s="289"/>
      <c r="D32" s="289"/>
      <c r="E32" s="300">
        <f>SUM(E33:E34:E35)</f>
        <v>0</v>
      </c>
      <c r="F32" s="301">
        <f>SUM(F33:F34:F35)</f>
        <v>0</v>
      </c>
      <c r="G32" s="276">
        <f>SUM(G33:G34:G35)</f>
        <v>1650</v>
      </c>
      <c r="H32" s="276">
        <f>SUM(H33:H34:H35)</f>
        <v>0</v>
      </c>
      <c r="I32" s="276">
        <f>SUM(I33:I34:I35)</f>
        <v>0</v>
      </c>
      <c r="J32" s="290">
        <f t="shared" si="2"/>
        <v>1650</v>
      </c>
      <c r="K32" s="1036">
        <f>SUM(K33:K34:K35)</f>
        <v>707.42</v>
      </c>
    </row>
    <row r="33" spans="1:11" x14ac:dyDescent="0.2">
      <c r="A33" s="327"/>
      <c r="B33" s="328"/>
      <c r="C33" s="329" t="s">
        <v>12</v>
      </c>
      <c r="D33" s="330" t="s">
        <v>66</v>
      </c>
      <c r="E33" s="318"/>
      <c r="F33" s="283"/>
      <c r="G33" s="282">
        <v>500</v>
      </c>
      <c r="H33" s="283"/>
      <c r="I33" s="283"/>
      <c r="J33" s="284">
        <f t="shared" si="2"/>
        <v>500</v>
      </c>
      <c r="K33" s="1035">
        <v>254.17</v>
      </c>
    </row>
    <row r="34" spans="1:11" x14ac:dyDescent="0.2">
      <c r="A34" s="327"/>
      <c r="B34" s="308"/>
      <c r="C34" s="329" t="s">
        <v>13</v>
      </c>
      <c r="D34" s="330" t="s">
        <v>364</v>
      </c>
      <c r="E34" s="318"/>
      <c r="F34" s="283"/>
      <c r="G34" s="282">
        <v>1000</v>
      </c>
      <c r="H34" s="283"/>
      <c r="I34" s="283"/>
      <c r="J34" s="284">
        <v>1000</v>
      </c>
      <c r="K34" s="1035">
        <v>453.25</v>
      </c>
    </row>
    <row r="35" spans="1:11" ht="13.5" thickBot="1" x14ac:dyDescent="0.25">
      <c r="A35" s="331"/>
      <c r="B35" s="332"/>
      <c r="C35" s="333" t="s">
        <v>14</v>
      </c>
      <c r="D35" s="334" t="s">
        <v>62</v>
      </c>
      <c r="E35" s="335"/>
      <c r="F35" s="336"/>
      <c r="G35" s="337">
        <v>150</v>
      </c>
      <c r="H35" s="336"/>
      <c r="I35" s="336"/>
      <c r="J35" s="338">
        <f t="shared" si="2"/>
        <v>150</v>
      </c>
      <c r="K35" s="1039">
        <v>0</v>
      </c>
    </row>
  </sheetData>
  <mergeCells count="14">
    <mergeCell ref="A1:K1"/>
    <mergeCell ref="G16:G17"/>
    <mergeCell ref="J16:J17"/>
    <mergeCell ref="K16:K17"/>
    <mergeCell ref="G9:G10"/>
    <mergeCell ref="J9:J10"/>
    <mergeCell ref="K9:K10"/>
    <mergeCell ref="A3:J3"/>
    <mergeCell ref="I6:I7"/>
    <mergeCell ref="E6:E7"/>
    <mergeCell ref="J6:J7"/>
    <mergeCell ref="F6:F7"/>
    <mergeCell ref="G6:G7"/>
    <mergeCell ref="H6:H7"/>
  </mergeCells>
  <phoneticPr fontId="3" type="noConversion"/>
  <printOptions horizontalCentered="1"/>
  <pageMargins left="0.11811023622047245" right="0" top="0.86614173228346458" bottom="0.62992125984251968" header="0.47244094488188981" footer="0.39370078740157483"/>
  <pageSetup paperSize="9" scale="88" orientation="landscape" r:id="rId1"/>
  <headerFooter alignWithMargins="0">
    <oddFooter>&amp;LNávrh rozpočtu 2015&amp;CP2&amp;Rv11022015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115" zoomScaleNormal="115" workbookViewId="0">
      <selection activeCell="L9" sqref="L9"/>
    </sheetView>
  </sheetViews>
  <sheetFormatPr defaultRowHeight="12.75" x14ac:dyDescent="0.2"/>
  <cols>
    <col min="1" max="1" width="1.7109375" style="98" customWidth="1"/>
    <col min="2" max="2" width="3.42578125" style="98" customWidth="1"/>
    <col min="3" max="3" width="7.28515625" style="26" customWidth="1"/>
    <col min="4" max="4" width="2.28515625" style="26" customWidth="1"/>
    <col min="5" max="5" width="36.140625" style="26" customWidth="1"/>
    <col min="6" max="8" width="11.85546875" style="26" customWidth="1"/>
    <col min="9" max="10" width="11.85546875" style="26" hidden="1" customWidth="1"/>
    <col min="11" max="11" width="11.85546875" style="26" customWidth="1"/>
    <col min="12" max="12" width="11.85546875" style="29" customWidth="1"/>
    <col min="13" max="13" width="10.85546875" style="26" bestFit="1" customWidth="1"/>
    <col min="14" max="16384" width="9.140625" style="26"/>
  </cols>
  <sheetData>
    <row r="1" spans="1:13" ht="23.25" x14ac:dyDescent="0.35">
      <c r="A1" s="1425" t="s">
        <v>242</v>
      </c>
      <c r="B1" s="1425"/>
      <c r="C1" s="1425"/>
      <c r="D1" s="1425"/>
      <c r="E1" s="1425"/>
      <c r="F1" s="1425"/>
      <c r="G1" s="1425"/>
      <c r="H1" s="1425"/>
      <c r="I1" s="1425"/>
      <c r="J1" s="1425"/>
      <c r="K1" s="1425"/>
      <c r="L1" s="1425"/>
    </row>
    <row r="2" spans="1:13" ht="13.5" thickBot="1" x14ac:dyDescent="0.25"/>
    <row r="3" spans="1:13" ht="13.5" customHeight="1" thickBot="1" x14ac:dyDescent="0.25">
      <c r="A3" s="1426" t="s">
        <v>221</v>
      </c>
      <c r="B3" s="1427"/>
      <c r="C3" s="1427"/>
      <c r="D3" s="1427"/>
      <c r="E3" s="1427"/>
      <c r="F3" s="1427"/>
      <c r="G3" s="1427"/>
      <c r="H3" s="1427"/>
      <c r="I3" s="1427"/>
      <c r="J3" s="1427"/>
      <c r="K3" s="1427"/>
      <c r="L3" s="160"/>
    </row>
    <row r="4" spans="1:13" ht="18.75" customHeight="1" x14ac:dyDescent="0.2">
      <c r="A4" s="129"/>
      <c r="B4" s="339"/>
      <c r="C4" s="340"/>
      <c r="D4" s="341"/>
      <c r="E4" s="342"/>
      <c r="F4" s="1430" t="s">
        <v>132</v>
      </c>
      <c r="G4" s="1431"/>
      <c r="H4" s="1431"/>
      <c r="I4" s="1431"/>
      <c r="J4" s="1431"/>
      <c r="K4" s="1431"/>
      <c r="L4" s="343"/>
    </row>
    <row r="5" spans="1:13" x14ac:dyDescent="0.2">
      <c r="A5" s="130"/>
      <c r="B5" s="344" t="s">
        <v>93</v>
      </c>
      <c r="C5" s="345" t="s">
        <v>17</v>
      </c>
      <c r="D5" s="1438" t="s">
        <v>18</v>
      </c>
      <c r="E5" s="1439"/>
      <c r="F5" s="346"/>
      <c r="G5" s="347"/>
      <c r="H5" s="347"/>
      <c r="I5" s="347"/>
      <c r="J5" s="347"/>
      <c r="K5" s="347"/>
      <c r="L5" s="343" t="s">
        <v>436</v>
      </c>
    </row>
    <row r="6" spans="1:13" x14ac:dyDescent="0.2">
      <c r="A6" s="129"/>
      <c r="B6" s="348" t="s">
        <v>94</v>
      </c>
      <c r="C6" s="349" t="s">
        <v>92</v>
      </c>
      <c r="D6" s="341"/>
      <c r="E6" s="350" t="s">
        <v>11</v>
      </c>
      <c r="F6" s="1434">
        <v>610</v>
      </c>
      <c r="G6" s="1436">
        <v>620</v>
      </c>
      <c r="H6" s="1436">
        <v>630</v>
      </c>
      <c r="I6" s="1436">
        <v>640</v>
      </c>
      <c r="J6" s="1428">
        <v>650</v>
      </c>
      <c r="K6" s="1432" t="s">
        <v>9</v>
      </c>
      <c r="L6" s="343"/>
    </row>
    <row r="7" spans="1:13" ht="13.5" thickBot="1" x14ac:dyDescent="0.25">
      <c r="A7" s="131"/>
      <c r="B7" s="351"/>
      <c r="C7" s="352"/>
      <c r="D7" s="353"/>
      <c r="E7" s="354"/>
      <c r="F7" s="1435"/>
      <c r="G7" s="1437"/>
      <c r="H7" s="1437"/>
      <c r="I7" s="1437"/>
      <c r="J7" s="1429"/>
      <c r="K7" s="1433"/>
      <c r="L7" s="355"/>
    </row>
    <row r="8" spans="1:13" ht="14.25" thickTop="1" thickBot="1" x14ac:dyDescent="0.25">
      <c r="A8" s="40"/>
      <c r="B8" s="356"/>
      <c r="C8" s="357"/>
      <c r="D8" s="358"/>
      <c r="E8" s="359" t="s">
        <v>244</v>
      </c>
      <c r="F8" s="360">
        <f>F9+F14+F23</f>
        <v>900</v>
      </c>
      <c r="G8" s="361">
        <f>G9+G14+G23</f>
        <v>500</v>
      </c>
      <c r="H8" s="361">
        <f>H10+H14+H23</f>
        <v>830</v>
      </c>
      <c r="I8" s="361">
        <f>SUM(I9,I23)</f>
        <v>0</v>
      </c>
      <c r="J8" s="362">
        <f>SUM(J9,J23)</f>
        <v>0</v>
      </c>
      <c r="K8" s="362">
        <f>SUM(F8:J8)</f>
        <v>2230</v>
      </c>
      <c r="L8" s="363">
        <f>SUM(L9+L23)</f>
        <v>2659.9900000000002</v>
      </c>
    </row>
    <row r="9" spans="1:13" ht="13.5" thickTop="1" x14ac:dyDescent="0.2">
      <c r="A9" s="38"/>
      <c r="B9" s="364">
        <v>1</v>
      </c>
      <c r="C9" s="288" t="s">
        <v>149</v>
      </c>
      <c r="D9" s="322"/>
      <c r="E9" s="322"/>
      <c r="F9" s="365">
        <f>+F10</f>
        <v>800</v>
      </c>
      <c r="G9" s="366">
        <f>+G10</f>
        <v>500</v>
      </c>
      <c r="H9" s="366">
        <f>+H10</f>
        <v>310</v>
      </c>
      <c r="I9" s="366">
        <f>SUM(I10,I14)</f>
        <v>0</v>
      </c>
      <c r="J9" s="367">
        <f>SUM(J10,J14)</f>
        <v>0</v>
      </c>
      <c r="K9" s="368">
        <f>+K10</f>
        <v>1610</v>
      </c>
      <c r="L9" s="369">
        <f>SUM(L10+L14)</f>
        <v>2170.9</v>
      </c>
      <c r="M9" s="839"/>
    </row>
    <row r="10" spans="1:13" x14ac:dyDescent="0.2">
      <c r="A10" s="40"/>
      <c r="B10" s="370"/>
      <c r="C10" s="371" t="s">
        <v>243</v>
      </c>
      <c r="D10" s="372" t="s">
        <v>103</v>
      </c>
      <c r="E10" s="373"/>
      <c r="F10" s="374">
        <f t="shared" ref="F10:L10" si="0">SUM(F11:F13)</f>
        <v>800</v>
      </c>
      <c r="G10" s="375">
        <f t="shared" si="0"/>
        <v>500</v>
      </c>
      <c r="H10" s="375">
        <f t="shared" si="0"/>
        <v>310</v>
      </c>
      <c r="I10" s="375">
        <f t="shared" si="0"/>
        <v>0</v>
      </c>
      <c r="J10" s="375">
        <f t="shared" si="0"/>
        <v>0</v>
      </c>
      <c r="K10" s="376">
        <f t="shared" si="0"/>
        <v>1610</v>
      </c>
      <c r="L10" s="377">
        <f t="shared" si="0"/>
        <v>1864</v>
      </c>
    </row>
    <row r="11" spans="1:13" x14ac:dyDescent="0.2">
      <c r="A11" s="38"/>
      <c r="B11" s="378"/>
      <c r="C11" s="379"/>
      <c r="D11" s="380" t="s">
        <v>12</v>
      </c>
      <c r="E11" s="325" t="s">
        <v>119</v>
      </c>
      <c r="F11" s="381">
        <v>800</v>
      </c>
      <c r="G11" s="382">
        <v>500</v>
      </c>
      <c r="H11" s="383">
        <v>0</v>
      </c>
      <c r="I11" s="384"/>
      <c r="J11" s="385"/>
      <c r="K11" s="386">
        <f>SUM(F11:J11)</f>
        <v>1300</v>
      </c>
      <c r="L11" s="387">
        <v>1400.13</v>
      </c>
    </row>
    <row r="12" spans="1:13" x14ac:dyDescent="0.2">
      <c r="A12" s="40"/>
      <c r="B12" s="378"/>
      <c r="C12" s="379"/>
      <c r="D12" s="380" t="s">
        <v>13</v>
      </c>
      <c r="E12" s="325" t="s">
        <v>181</v>
      </c>
      <c r="F12" s="381"/>
      <c r="G12" s="382"/>
      <c r="H12" s="383">
        <v>100</v>
      </c>
      <c r="I12" s="384"/>
      <c r="J12" s="385"/>
      <c r="K12" s="386">
        <f t="shared" ref="K12:K26" si="1">SUM(F12:J12)</f>
        <v>100</v>
      </c>
      <c r="L12" s="387">
        <v>244</v>
      </c>
    </row>
    <row r="13" spans="1:13" x14ac:dyDescent="0.2">
      <c r="A13" s="40"/>
      <c r="B13" s="378"/>
      <c r="C13" s="379"/>
      <c r="D13" s="380" t="s">
        <v>97</v>
      </c>
      <c r="E13" s="325" t="s">
        <v>110</v>
      </c>
      <c r="F13" s="381"/>
      <c r="G13" s="382"/>
      <c r="H13" s="383">
        <v>210</v>
      </c>
      <c r="I13" s="384"/>
      <c r="J13" s="385"/>
      <c r="K13" s="386">
        <f t="shared" si="1"/>
        <v>210</v>
      </c>
      <c r="L13" s="389">
        <v>219.87</v>
      </c>
    </row>
    <row r="14" spans="1:13" ht="13.15" customHeight="1" x14ac:dyDescent="0.2">
      <c r="A14" s="38"/>
      <c r="B14" s="288">
        <v>2</v>
      </c>
      <c r="C14" s="391" t="s">
        <v>245</v>
      </c>
      <c r="D14" s="288" t="s">
        <v>4</v>
      </c>
      <c r="E14" s="288"/>
      <c r="F14" s="392">
        <f t="shared" ref="F14:J14" si="2">SUM(F20:F22)</f>
        <v>100</v>
      </c>
      <c r="G14" s="393">
        <f t="shared" si="2"/>
        <v>0</v>
      </c>
      <c r="H14" s="393">
        <f t="shared" si="2"/>
        <v>190</v>
      </c>
      <c r="I14" s="394">
        <f t="shared" si="2"/>
        <v>0</v>
      </c>
      <c r="J14" s="394">
        <f t="shared" si="2"/>
        <v>0</v>
      </c>
      <c r="K14" s="394">
        <f t="shared" si="1"/>
        <v>290</v>
      </c>
      <c r="L14" s="395">
        <f>L20+L21+L22</f>
        <v>306.89999999999998</v>
      </c>
    </row>
    <row r="15" spans="1:13" ht="3.6" hidden="1" customHeight="1" thickBot="1" x14ac:dyDescent="0.25">
      <c r="A15" s="40"/>
      <c r="B15" s="161"/>
      <c r="C15" s="396"/>
      <c r="D15" s="397"/>
      <c r="E15" s="397"/>
      <c r="F15" s="398"/>
      <c r="G15" s="399"/>
      <c r="H15" s="400"/>
      <c r="I15" s="399"/>
      <c r="J15" s="401"/>
      <c r="K15" s="386">
        <f t="shared" si="1"/>
        <v>0</v>
      </c>
      <c r="L15" s="402"/>
    </row>
    <row r="16" spans="1:13" ht="13.5" hidden="1" thickBot="1" x14ac:dyDescent="0.25">
      <c r="A16" s="38"/>
      <c r="B16" s="161"/>
      <c r="C16" s="396"/>
      <c r="D16" s="397"/>
      <c r="E16" s="397"/>
      <c r="F16" s="398"/>
      <c r="G16" s="399"/>
      <c r="H16" s="400"/>
      <c r="I16" s="399"/>
      <c r="J16" s="401"/>
      <c r="K16" s="386">
        <f t="shared" si="1"/>
        <v>0</v>
      </c>
      <c r="L16" s="402"/>
    </row>
    <row r="17" spans="1:12" ht="13.5" hidden="1" thickBot="1" x14ac:dyDescent="0.25">
      <c r="A17" s="40"/>
      <c r="B17" s="161"/>
      <c r="C17" s="396"/>
      <c r="D17" s="397"/>
      <c r="E17" s="397"/>
      <c r="F17" s="398"/>
      <c r="G17" s="399"/>
      <c r="H17" s="400"/>
      <c r="I17" s="399"/>
      <c r="J17" s="401"/>
      <c r="K17" s="386">
        <f t="shared" si="1"/>
        <v>0</v>
      </c>
      <c r="L17" s="402"/>
    </row>
    <row r="18" spans="1:12" ht="13.5" hidden="1" thickBot="1" x14ac:dyDescent="0.25">
      <c r="A18" s="38"/>
      <c r="B18" s="161"/>
      <c r="C18" s="396"/>
      <c r="D18" s="397"/>
      <c r="E18" s="397"/>
      <c r="F18" s="398"/>
      <c r="G18" s="399"/>
      <c r="H18" s="400"/>
      <c r="I18" s="399"/>
      <c r="J18" s="401"/>
      <c r="K18" s="386">
        <f t="shared" si="1"/>
        <v>0</v>
      </c>
      <c r="L18" s="402"/>
    </row>
    <row r="19" spans="1:12" ht="13.5" hidden="1" thickBot="1" x14ac:dyDescent="0.25">
      <c r="A19" s="40"/>
      <c r="B19" s="161"/>
      <c r="C19" s="396"/>
      <c r="D19" s="397"/>
      <c r="E19" s="397"/>
      <c r="F19" s="398"/>
      <c r="G19" s="399"/>
      <c r="H19" s="400"/>
      <c r="I19" s="399"/>
      <c r="J19" s="401"/>
      <c r="K19" s="386">
        <f t="shared" si="1"/>
        <v>0</v>
      </c>
      <c r="L19" s="402"/>
    </row>
    <row r="20" spans="1:12" x14ac:dyDescent="0.2">
      <c r="A20" s="38"/>
      <c r="B20" s="378"/>
      <c r="C20" s="379"/>
      <c r="D20" s="380" t="s">
        <v>12</v>
      </c>
      <c r="E20" s="325" t="s">
        <v>246</v>
      </c>
      <c r="F20" s="381">
        <v>100</v>
      </c>
      <c r="G20" s="382"/>
      <c r="H20" s="383"/>
      <c r="I20" s="384"/>
      <c r="J20" s="385"/>
      <c r="K20" s="386">
        <f t="shared" si="1"/>
        <v>100</v>
      </c>
      <c r="L20" s="388">
        <v>150</v>
      </c>
    </row>
    <row r="21" spans="1:12" x14ac:dyDescent="0.2">
      <c r="A21" s="40"/>
      <c r="B21" s="378"/>
      <c r="C21" s="379"/>
      <c r="D21" s="380" t="s">
        <v>13</v>
      </c>
      <c r="E21" s="325" t="s">
        <v>120</v>
      </c>
      <c r="F21" s="381"/>
      <c r="G21" s="382"/>
      <c r="H21" s="383">
        <v>150</v>
      </c>
      <c r="I21" s="384"/>
      <c r="J21" s="385"/>
      <c r="K21" s="386">
        <f t="shared" si="1"/>
        <v>150</v>
      </c>
      <c r="L21" s="389">
        <v>156.9</v>
      </c>
    </row>
    <row r="22" spans="1:12" x14ac:dyDescent="0.2">
      <c r="A22" s="38"/>
      <c r="B22" s="378"/>
      <c r="C22" s="379"/>
      <c r="D22" s="380" t="s">
        <v>14</v>
      </c>
      <c r="E22" s="325" t="s">
        <v>110</v>
      </c>
      <c r="F22" s="381"/>
      <c r="G22" s="382"/>
      <c r="H22" s="383">
        <v>40</v>
      </c>
      <c r="I22" s="384"/>
      <c r="J22" s="385"/>
      <c r="K22" s="386">
        <f t="shared" si="1"/>
        <v>40</v>
      </c>
      <c r="L22" s="389">
        <v>0</v>
      </c>
    </row>
    <row r="23" spans="1:12" x14ac:dyDescent="0.2">
      <c r="A23" s="40"/>
      <c r="B23" s="364">
        <v>3</v>
      </c>
      <c r="C23" s="288" t="s">
        <v>100</v>
      </c>
      <c r="D23" s="322"/>
      <c r="E23" s="322"/>
      <c r="F23" s="365">
        <f>SUM(F26)</f>
        <v>0</v>
      </c>
      <c r="G23" s="366">
        <f>SUM(G26)</f>
        <v>0</v>
      </c>
      <c r="H23" s="366">
        <f>SUM(H24)</f>
        <v>330</v>
      </c>
      <c r="I23" s="366">
        <f>SUM(I26)</f>
        <v>0</v>
      </c>
      <c r="J23" s="403">
        <f>SUM(J26)</f>
        <v>0</v>
      </c>
      <c r="K23" s="367">
        <f t="shared" si="1"/>
        <v>330</v>
      </c>
      <c r="L23" s="395">
        <f>L24</f>
        <v>489.09</v>
      </c>
    </row>
    <row r="24" spans="1:12" x14ac:dyDescent="0.2">
      <c r="A24" s="38"/>
      <c r="B24" s="378"/>
      <c r="C24" s="404" t="s">
        <v>247</v>
      </c>
      <c r="D24" s="372" t="s">
        <v>100</v>
      </c>
      <c r="E24" s="373"/>
      <c r="F24" s="405">
        <f>F25+F26</f>
        <v>0</v>
      </c>
      <c r="G24" s="406">
        <f>SUM(G26)</f>
        <v>0</v>
      </c>
      <c r="H24" s="407">
        <f>H25+H26</f>
        <v>330</v>
      </c>
      <c r="I24" s="408">
        <f>SUM(I26)</f>
        <v>0</v>
      </c>
      <c r="J24" s="409">
        <f>SUM(J26)</f>
        <v>0</v>
      </c>
      <c r="K24" s="410">
        <f t="shared" si="1"/>
        <v>330</v>
      </c>
      <c r="L24" s="411">
        <f>L26+L25</f>
        <v>489.09</v>
      </c>
    </row>
    <row r="25" spans="1:12" x14ac:dyDescent="0.2">
      <c r="A25" s="40"/>
      <c r="B25" s="412"/>
      <c r="C25" s="413"/>
      <c r="D25" s="414">
        <v>1</v>
      </c>
      <c r="E25" s="212" t="s">
        <v>169</v>
      </c>
      <c r="F25" s="415"/>
      <c r="G25" s="416"/>
      <c r="H25" s="416">
        <v>30</v>
      </c>
      <c r="I25" s="416"/>
      <c r="J25" s="416"/>
      <c r="K25" s="386">
        <f t="shared" si="1"/>
        <v>30</v>
      </c>
      <c r="L25" s="390">
        <v>0</v>
      </c>
    </row>
    <row r="26" spans="1:12" ht="13.5" thickBot="1" x14ac:dyDescent="0.25">
      <c r="A26" s="781"/>
      <c r="B26" s="417"/>
      <c r="C26" s="418"/>
      <c r="D26" s="419" t="s">
        <v>13</v>
      </c>
      <c r="E26" s="420" t="s">
        <v>303</v>
      </c>
      <c r="F26" s="421"/>
      <c r="G26" s="422"/>
      <c r="H26" s="423">
        <v>300</v>
      </c>
      <c r="I26" s="424"/>
      <c r="J26" s="425"/>
      <c r="K26" s="426">
        <f t="shared" si="1"/>
        <v>300</v>
      </c>
      <c r="L26" s="427">
        <v>489.09</v>
      </c>
    </row>
    <row r="27" spans="1:12" x14ac:dyDescent="0.2">
      <c r="A27" s="167"/>
      <c r="B27" s="161"/>
      <c r="C27" s="396"/>
      <c r="D27" s="428"/>
      <c r="E27" s="429"/>
      <c r="F27" s="430"/>
      <c r="G27" s="430"/>
      <c r="H27" s="431"/>
      <c r="I27" s="430"/>
      <c r="J27" s="218"/>
      <c r="K27" s="432"/>
      <c r="L27" s="433"/>
    </row>
    <row r="28" spans="1:12" x14ac:dyDescent="0.2">
      <c r="A28" s="167"/>
      <c r="B28" s="161"/>
      <c r="C28" s="396"/>
      <c r="D28" s="428"/>
      <c r="E28" s="429"/>
      <c r="F28" s="430"/>
      <c r="G28" s="430"/>
      <c r="H28" s="431"/>
      <c r="I28" s="430"/>
      <c r="J28" s="218"/>
      <c r="K28" s="432"/>
      <c r="L28" s="433"/>
    </row>
  </sheetData>
  <mergeCells count="10">
    <mergeCell ref="A1:L1"/>
    <mergeCell ref="A3:K3"/>
    <mergeCell ref="J6:J7"/>
    <mergeCell ref="F4:K4"/>
    <mergeCell ref="K6:K7"/>
    <mergeCell ref="F6:F7"/>
    <mergeCell ref="G6:G7"/>
    <mergeCell ref="H6:H7"/>
    <mergeCell ref="I6:I7"/>
    <mergeCell ref="D5:E5"/>
  </mergeCells>
  <phoneticPr fontId="3" type="noConversion"/>
  <printOptions horizontalCentered="1"/>
  <pageMargins left="0.15748031496062992" right="0.15748031496062992" top="0.78740157480314965" bottom="0.59055118110236227" header="0" footer="0.51181102362204722"/>
  <pageSetup paperSize="9" orientation="landscape" r:id="rId1"/>
  <headerFooter alignWithMargins="0">
    <oddFooter>&amp;LNávrh rozpočtu 2015&amp;CP3&amp;Rv11022015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zoomScale="115" zoomScaleNormal="115" zoomScaleSheetLayoutView="100" workbookViewId="0">
      <selection activeCell="J20" sqref="J20"/>
    </sheetView>
  </sheetViews>
  <sheetFormatPr defaultRowHeight="12.75" x14ac:dyDescent="0.2"/>
  <cols>
    <col min="1" max="1" width="3.85546875" style="1" customWidth="1"/>
    <col min="2" max="2" width="3.42578125" style="98" customWidth="1"/>
    <col min="3" max="3" width="6.7109375" style="26" customWidth="1"/>
    <col min="4" max="4" width="2" style="26" customWidth="1"/>
    <col min="5" max="5" width="39.42578125" style="26" customWidth="1"/>
    <col min="6" max="6" width="10.42578125" style="26" customWidth="1"/>
    <col min="7" max="7" width="10.42578125" style="26" hidden="1" customWidth="1"/>
    <col min="8" max="8" width="10.42578125" style="26" customWidth="1"/>
    <col min="9" max="9" width="10.42578125" style="26" hidden="1" customWidth="1"/>
    <col min="10" max="10" width="10.42578125" style="26" customWidth="1"/>
    <col min="11" max="11" width="12" style="26" customWidth="1"/>
    <col min="12" max="16384" width="9.140625" style="26"/>
  </cols>
  <sheetData>
    <row r="1" spans="1:11" ht="23.25" x14ac:dyDescent="0.35">
      <c r="A1" s="1440" t="s">
        <v>248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</row>
    <row r="2" spans="1:11" ht="13.5" thickBot="1" x14ac:dyDescent="0.25"/>
    <row r="3" spans="1:11" ht="13.5" customHeight="1" thickBot="1" x14ac:dyDescent="0.25">
      <c r="A3" s="1441" t="s">
        <v>221</v>
      </c>
      <c r="B3" s="1442"/>
      <c r="C3" s="1442"/>
      <c r="D3" s="1442"/>
      <c r="E3" s="1442"/>
      <c r="F3" s="1442"/>
      <c r="G3" s="1442"/>
      <c r="H3" s="1442"/>
      <c r="I3" s="1442"/>
      <c r="J3" s="1442"/>
      <c r="K3" s="160"/>
    </row>
    <row r="4" spans="1:11" ht="18.75" customHeight="1" x14ac:dyDescent="0.3">
      <c r="A4" s="9"/>
      <c r="B4" s="434"/>
      <c r="C4" s="244"/>
      <c r="D4" s="245"/>
      <c r="E4" s="435"/>
      <c r="F4" s="1447" t="s">
        <v>132</v>
      </c>
      <c r="G4" s="1448"/>
      <c r="H4" s="1448"/>
      <c r="I4" s="1448"/>
      <c r="J4" s="1449"/>
      <c r="K4" s="249"/>
    </row>
    <row r="5" spans="1:11" ht="13.5" thickBot="1" x14ac:dyDescent="0.25">
      <c r="A5" s="10"/>
      <c r="B5" s="436" t="s">
        <v>93</v>
      </c>
      <c r="C5" s="250" t="s">
        <v>17</v>
      </c>
      <c r="D5" s="1452" t="s">
        <v>18</v>
      </c>
      <c r="E5" s="1453"/>
      <c r="F5" s="437"/>
      <c r="G5" s="438"/>
      <c r="H5" s="438"/>
      <c r="I5" s="438"/>
      <c r="J5" s="439"/>
      <c r="K5" s="249" t="s">
        <v>437</v>
      </c>
    </row>
    <row r="6" spans="1:11" x14ac:dyDescent="0.2">
      <c r="A6" s="11"/>
      <c r="B6" s="440" t="s">
        <v>94</v>
      </c>
      <c r="C6" s="257" t="s">
        <v>92</v>
      </c>
      <c r="D6" s="258"/>
      <c r="E6" s="441" t="s">
        <v>11</v>
      </c>
      <c r="F6" s="1443">
        <v>610</v>
      </c>
      <c r="G6" s="1445">
        <v>620</v>
      </c>
      <c r="H6" s="1445">
        <v>630</v>
      </c>
      <c r="I6" s="1446">
        <v>640</v>
      </c>
      <c r="J6" s="1450" t="s">
        <v>394</v>
      </c>
      <c r="K6" s="249"/>
    </row>
    <row r="7" spans="1:11" ht="13.5" thickBot="1" x14ac:dyDescent="0.25">
      <c r="A7" s="13"/>
      <c r="B7" s="442"/>
      <c r="C7" s="259"/>
      <c r="D7" s="260"/>
      <c r="E7" s="443"/>
      <c r="F7" s="1444"/>
      <c r="G7" s="1424"/>
      <c r="H7" s="1424"/>
      <c r="I7" s="1417"/>
      <c r="J7" s="1451"/>
      <c r="K7" s="444"/>
    </row>
    <row r="8" spans="1:11" ht="15.75" thickTop="1" x14ac:dyDescent="0.2">
      <c r="A8" s="107"/>
      <c r="B8" s="445">
        <v>1</v>
      </c>
      <c r="C8" s="446" t="s">
        <v>101</v>
      </c>
      <c r="D8" s="447"/>
      <c r="E8" s="448"/>
      <c r="F8" s="449">
        <f>+F9+F11</f>
        <v>54</v>
      </c>
      <c r="G8" s="450">
        <f t="shared" ref="G8:I8" si="0">+G9</f>
        <v>0</v>
      </c>
      <c r="H8" s="450">
        <f>+H9+H11</f>
        <v>1400</v>
      </c>
      <c r="I8" s="451">
        <f t="shared" si="0"/>
        <v>0</v>
      </c>
      <c r="J8" s="452">
        <f>+J9+J11</f>
        <v>1454</v>
      </c>
      <c r="K8" s="1294">
        <v>54</v>
      </c>
    </row>
    <row r="9" spans="1:11" ht="15.75" x14ac:dyDescent="0.25">
      <c r="A9" s="107"/>
      <c r="B9" s="453"/>
      <c r="C9" s="454" t="s">
        <v>252</v>
      </c>
      <c r="D9" s="233" t="s">
        <v>101</v>
      </c>
      <c r="E9" s="455"/>
      <c r="F9" s="456">
        <v>54</v>
      </c>
      <c r="G9" s="457">
        <f t="shared" ref="G9:I9" si="1">SUM(G10)</f>
        <v>0</v>
      </c>
      <c r="H9" s="458">
        <v>0</v>
      </c>
      <c r="I9" s="459">
        <f t="shared" si="1"/>
        <v>0</v>
      </c>
      <c r="J9" s="460">
        <f t="shared" ref="J9:J15" si="2">SUM(F9:I9)</f>
        <v>54</v>
      </c>
      <c r="K9" s="1295"/>
    </row>
    <row r="10" spans="1:11" ht="15" x14ac:dyDescent="0.2">
      <c r="A10" s="107"/>
      <c r="B10" s="461"/>
      <c r="C10" s="462"/>
      <c r="D10" s="237" t="s">
        <v>12</v>
      </c>
      <c r="E10" s="463" t="s">
        <v>254</v>
      </c>
      <c r="F10" s="464">
        <v>54</v>
      </c>
      <c r="G10" s="240">
        <v>0</v>
      </c>
      <c r="H10" s="241">
        <v>0</v>
      </c>
      <c r="I10" s="242"/>
      <c r="J10" s="465">
        <f t="shared" si="2"/>
        <v>54</v>
      </c>
      <c r="K10" s="1296">
        <v>54</v>
      </c>
    </row>
    <row r="11" spans="1:11" ht="15" x14ac:dyDescent="0.2">
      <c r="A11" s="107"/>
      <c r="B11" s="445">
        <v>2</v>
      </c>
      <c r="C11" s="446" t="s">
        <v>96</v>
      </c>
      <c r="D11" s="447"/>
      <c r="E11" s="448"/>
      <c r="F11" s="449">
        <f>+F12</f>
        <v>0</v>
      </c>
      <c r="G11" s="467">
        <f t="shared" ref="G11:K11" si="3">+G12</f>
        <v>0</v>
      </c>
      <c r="H11" s="467">
        <f t="shared" si="3"/>
        <v>1400</v>
      </c>
      <c r="I11" s="468">
        <f t="shared" si="3"/>
        <v>0</v>
      </c>
      <c r="J11" s="452">
        <f t="shared" si="3"/>
        <v>1400</v>
      </c>
      <c r="K11" s="1297">
        <f t="shared" si="3"/>
        <v>0</v>
      </c>
    </row>
    <row r="12" spans="1:11" ht="15.75" x14ac:dyDescent="0.25">
      <c r="A12" s="107"/>
      <c r="B12" s="453"/>
      <c r="C12" s="454" t="s">
        <v>253</v>
      </c>
      <c r="D12" s="233" t="s">
        <v>96</v>
      </c>
      <c r="E12" s="455"/>
      <c r="F12" s="456">
        <f t="shared" ref="F12:J12" si="4">SUM(F13:F15)</f>
        <v>0</v>
      </c>
      <c r="G12" s="457">
        <f t="shared" si="4"/>
        <v>0</v>
      </c>
      <c r="H12" s="469">
        <f t="shared" si="4"/>
        <v>1400</v>
      </c>
      <c r="I12" s="470">
        <f t="shared" si="4"/>
        <v>0</v>
      </c>
      <c r="J12" s="471">
        <f t="shared" si="4"/>
        <v>1400</v>
      </c>
      <c r="K12" s="1298">
        <f>SUM(K13+K14+K15)</f>
        <v>0</v>
      </c>
    </row>
    <row r="13" spans="1:11" ht="15" x14ac:dyDescent="0.2">
      <c r="A13" s="107"/>
      <c r="B13" s="472"/>
      <c r="C13" s="473"/>
      <c r="D13" s="474">
        <v>1</v>
      </c>
      <c r="E13" s="463" t="s">
        <v>111</v>
      </c>
      <c r="F13" s="464"/>
      <c r="G13" s="475"/>
      <c r="H13" s="476">
        <v>400</v>
      </c>
      <c r="I13" s="477"/>
      <c r="J13" s="466">
        <f>SUM(F13:I13)</f>
        <v>400</v>
      </c>
      <c r="K13" s="1299">
        <v>0</v>
      </c>
    </row>
    <row r="14" spans="1:11" ht="15" x14ac:dyDescent="0.2">
      <c r="A14" s="107"/>
      <c r="B14" s="472"/>
      <c r="C14" s="473"/>
      <c r="D14" s="474">
        <v>2</v>
      </c>
      <c r="E14" s="478" t="s">
        <v>256</v>
      </c>
      <c r="F14" s="464"/>
      <c r="G14" s="475"/>
      <c r="H14" s="476">
        <v>700</v>
      </c>
      <c r="I14" s="477"/>
      <c r="J14" s="466">
        <f t="shared" si="2"/>
        <v>700</v>
      </c>
      <c r="K14" s="1296">
        <v>0</v>
      </c>
    </row>
    <row r="15" spans="1:11" ht="15.75" thickBot="1" x14ac:dyDescent="0.25">
      <c r="A15" s="115"/>
      <c r="B15" s="479"/>
      <c r="C15" s="480"/>
      <c r="D15" s="481">
        <v>3</v>
      </c>
      <c r="E15" s="482" t="s">
        <v>255</v>
      </c>
      <c r="F15" s="483"/>
      <c r="G15" s="484"/>
      <c r="H15" s="485">
        <v>300</v>
      </c>
      <c r="I15" s="486"/>
      <c r="J15" s="487">
        <f t="shared" si="2"/>
        <v>300</v>
      </c>
      <c r="K15" s="1300">
        <v>0</v>
      </c>
    </row>
  </sheetData>
  <mergeCells count="9">
    <mergeCell ref="A1:K1"/>
    <mergeCell ref="A3:J3"/>
    <mergeCell ref="F6:F7"/>
    <mergeCell ref="G6:G7"/>
    <mergeCell ref="H6:H7"/>
    <mergeCell ref="I6:I7"/>
    <mergeCell ref="F4:J4"/>
    <mergeCell ref="J6:J7"/>
    <mergeCell ref="D5:E5"/>
  </mergeCells>
  <phoneticPr fontId="3" type="noConversion"/>
  <printOptions horizontalCentered="1"/>
  <pageMargins left="0" right="0" top="0.74803149606299213" bottom="0.6692913385826772" header="0.51181102362204722" footer="0.51181102362204722"/>
  <pageSetup paperSize="9" scale="90" orientation="landscape" r:id="rId1"/>
  <headerFooter alignWithMargins="0">
    <oddFooter>&amp;LNávrh Rozpočtu 2015&amp;CP4&amp;Rv11022015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115" zoomScaleNormal="115" workbookViewId="0">
      <selection activeCell="L17" sqref="L17"/>
    </sheetView>
  </sheetViews>
  <sheetFormatPr defaultRowHeight="12.75" x14ac:dyDescent="0.2"/>
  <cols>
    <col min="1" max="1" width="3.140625" style="1" customWidth="1"/>
    <col min="2" max="2" width="3.42578125" style="98" customWidth="1"/>
    <col min="3" max="3" width="7.28515625" style="26" customWidth="1"/>
    <col min="4" max="4" width="2.28515625" style="26" customWidth="1"/>
    <col min="5" max="5" width="29.85546875" style="26" customWidth="1"/>
    <col min="6" max="6" width="12.5703125" style="26" customWidth="1"/>
    <col min="7" max="7" width="12.5703125" style="26" hidden="1" customWidth="1"/>
    <col min="8" max="8" width="12.5703125" style="26" customWidth="1"/>
    <col min="9" max="10" width="12.5703125" style="26" hidden="1" customWidth="1"/>
    <col min="11" max="11" width="12.5703125" style="26" customWidth="1"/>
    <col min="12" max="12" width="13.28515625" style="1048" customWidth="1"/>
    <col min="13" max="16384" width="9.140625" style="26"/>
  </cols>
  <sheetData>
    <row r="1" spans="1:12" ht="23.25" x14ac:dyDescent="0.35">
      <c r="A1" s="1454" t="s">
        <v>258</v>
      </c>
      <c r="B1" s="1454"/>
      <c r="C1" s="1454"/>
      <c r="D1" s="1454"/>
      <c r="E1" s="1454"/>
      <c r="F1" s="1454"/>
      <c r="G1" s="1454"/>
      <c r="H1" s="1454"/>
      <c r="I1" s="1454"/>
      <c r="J1" s="1454"/>
      <c r="K1" s="1454"/>
      <c r="L1" s="1454"/>
    </row>
    <row r="2" spans="1:12" ht="15.75" thickBot="1" x14ac:dyDescent="0.25">
      <c r="A2" s="112"/>
      <c r="B2" s="112"/>
      <c r="C2" s="30"/>
      <c r="D2" s="30"/>
      <c r="E2" s="30"/>
      <c r="F2" s="30"/>
      <c r="G2" s="30"/>
      <c r="H2" s="30"/>
      <c r="I2" s="30"/>
      <c r="J2" s="30"/>
      <c r="K2" s="30"/>
      <c r="L2" s="1040"/>
    </row>
    <row r="3" spans="1:12" ht="23.25" customHeight="1" thickBot="1" x14ac:dyDescent="0.3">
      <c r="A3" s="1462" t="s">
        <v>221</v>
      </c>
      <c r="B3" s="1463"/>
      <c r="C3" s="1463"/>
      <c r="D3" s="1463"/>
      <c r="E3" s="1463"/>
      <c r="F3" s="1463"/>
      <c r="G3" s="1463"/>
      <c r="H3" s="1463"/>
      <c r="I3" s="1463"/>
      <c r="J3" s="1463"/>
      <c r="K3" s="1464"/>
      <c r="L3" s="1459" t="s">
        <v>437</v>
      </c>
    </row>
    <row r="4" spans="1:12" ht="18.75" customHeight="1" x14ac:dyDescent="0.25">
      <c r="A4" s="102"/>
      <c r="B4" s="488"/>
      <c r="C4" s="165"/>
      <c r="D4" s="169"/>
      <c r="E4" s="489"/>
      <c r="F4" s="1447" t="s">
        <v>132</v>
      </c>
      <c r="G4" s="1448"/>
      <c r="H4" s="1448"/>
      <c r="I4" s="1448"/>
      <c r="J4" s="1448"/>
      <c r="K4" s="1449"/>
      <c r="L4" s="1460"/>
    </row>
    <row r="5" spans="1:12" ht="15" x14ac:dyDescent="0.2">
      <c r="A5" s="103"/>
      <c r="B5" s="490" t="s">
        <v>93</v>
      </c>
      <c r="C5" s="491" t="s">
        <v>17</v>
      </c>
      <c r="D5" s="492"/>
      <c r="E5" s="493"/>
      <c r="F5" s="1469" t="s">
        <v>18</v>
      </c>
      <c r="G5" s="1470"/>
      <c r="H5" s="1470"/>
      <c r="I5" s="1470"/>
      <c r="J5" s="1470"/>
      <c r="K5" s="1471"/>
      <c r="L5" s="1460"/>
    </row>
    <row r="6" spans="1:12" ht="15" x14ac:dyDescent="0.2">
      <c r="A6" s="104"/>
      <c r="B6" s="494" t="s">
        <v>94</v>
      </c>
      <c r="C6" s="495" t="s">
        <v>92</v>
      </c>
      <c r="D6" s="229"/>
      <c r="E6" s="230" t="s">
        <v>11</v>
      </c>
      <c r="F6" s="1465">
        <v>610</v>
      </c>
      <c r="G6" s="1467">
        <v>620</v>
      </c>
      <c r="H6" s="1467">
        <v>630</v>
      </c>
      <c r="I6" s="1467">
        <v>640</v>
      </c>
      <c r="J6" s="1455">
        <v>650</v>
      </c>
      <c r="K6" s="1457" t="s">
        <v>9</v>
      </c>
      <c r="L6" s="1460"/>
    </row>
    <row r="7" spans="1:12" ht="15.75" thickBot="1" x14ac:dyDescent="0.25">
      <c r="A7" s="105"/>
      <c r="B7" s="496"/>
      <c r="C7" s="497"/>
      <c r="D7" s="231"/>
      <c r="E7" s="232"/>
      <c r="F7" s="1466"/>
      <c r="G7" s="1468"/>
      <c r="H7" s="1468"/>
      <c r="I7" s="1468"/>
      <c r="J7" s="1456"/>
      <c r="K7" s="1458"/>
      <c r="L7" s="1461"/>
    </row>
    <row r="8" spans="1:12" ht="17.25" thickTop="1" thickBot="1" x14ac:dyDescent="0.25">
      <c r="A8" s="106"/>
      <c r="B8" s="498" t="s">
        <v>257</v>
      </c>
      <c r="C8" s="499"/>
      <c r="D8" s="500"/>
      <c r="E8" s="500"/>
      <c r="F8" s="501">
        <f t="shared" ref="F8:L8" si="0">SUM(F10:F15)</f>
        <v>550</v>
      </c>
      <c r="G8" s="502">
        <f t="shared" si="0"/>
        <v>0</v>
      </c>
      <c r="H8" s="502">
        <f t="shared" si="0"/>
        <v>36900</v>
      </c>
      <c r="I8" s="502">
        <f t="shared" si="0"/>
        <v>0</v>
      </c>
      <c r="J8" s="502">
        <f t="shared" si="0"/>
        <v>0</v>
      </c>
      <c r="K8" s="503">
        <f t="shared" si="0"/>
        <v>37450</v>
      </c>
      <c r="L8" s="1041">
        <f t="shared" si="0"/>
        <v>26878.38</v>
      </c>
    </row>
    <row r="9" spans="1:12" ht="16.5" thickTop="1" x14ac:dyDescent="0.25">
      <c r="A9" s="107"/>
      <c r="B9" s="453"/>
      <c r="C9" s="454" t="s">
        <v>259</v>
      </c>
      <c r="D9" s="233" t="s">
        <v>6</v>
      </c>
      <c r="E9" s="504"/>
      <c r="F9" s="505">
        <f>SUM(F10:F15)</f>
        <v>550</v>
      </c>
      <c r="G9" s="506">
        <f t="shared" ref="G9:L9" si="1">SUM(G10:G15)</f>
        <v>0</v>
      </c>
      <c r="H9" s="506">
        <f t="shared" si="1"/>
        <v>36900</v>
      </c>
      <c r="I9" s="506">
        <f t="shared" si="1"/>
        <v>0</v>
      </c>
      <c r="J9" s="506">
        <f t="shared" si="1"/>
        <v>0</v>
      </c>
      <c r="K9" s="507">
        <f t="shared" si="1"/>
        <v>37450</v>
      </c>
      <c r="L9" s="1042">
        <f t="shared" si="1"/>
        <v>26878.38</v>
      </c>
    </row>
    <row r="10" spans="1:12" ht="15" x14ac:dyDescent="0.2">
      <c r="A10" s="107"/>
      <c r="B10" s="509"/>
      <c r="C10" s="510"/>
      <c r="D10" s="237" t="s">
        <v>12</v>
      </c>
      <c r="E10" s="511" t="s">
        <v>63</v>
      </c>
      <c r="F10" s="512"/>
      <c r="G10" s="513"/>
      <c r="H10" s="513">
        <v>20000</v>
      </c>
      <c r="I10" s="513"/>
      <c r="J10" s="513"/>
      <c r="K10" s="514">
        <f t="shared" ref="K10:K15" si="2">SUM(F10:J10)</f>
        <v>20000</v>
      </c>
      <c r="L10" s="1043">
        <v>16615.68</v>
      </c>
    </row>
    <row r="11" spans="1:12" ht="15" x14ac:dyDescent="0.2">
      <c r="A11" s="107"/>
      <c r="B11" s="509"/>
      <c r="C11" s="509"/>
      <c r="D11" s="509" t="s">
        <v>13</v>
      </c>
      <c r="E11" s="515" t="s">
        <v>112</v>
      </c>
      <c r="F11" s="516"/>
      <c r="G11" s="517"/>
      <c r="H11" s="518">
        <v>10000</v>
      </c>
      <c r="I11" s="517"/>
      <c r="J11" s="517"/>
      <c r="K11" s="519">
        <f t="shared" si="2"/>
        <v>10000</v>
      </c>
      <c r="L11" s="1044">
        <v>7620.67</v>
      </c>
    </row>
    <row r="12" spans="1:12" ht="15" x14ac:dyDescent="0.2">
      <c r="A12" s="116"/>
      <c r="B12" s="509"/>
      <c r="C12" s="509"/>
      <c r="D12" s="509" t="s">
        <v>14</v>
      </c>
      <c r="E12" s="515" t="s">
        <v>260</v>
      </c>
      <c r="F12" s="516"/>
      <c r="G12" s="517"/>
      <c r="H12" s="518">
        <v>1000</v>
      </c>
      <c r="I12" s="517"/>
      <c r="J12" s="517"/>
      <c r="K12" s="519">
        <f t="shared" si="2"/>
        <v>1000</v>
      </c>
      <c r="L12" s="1045">
        <v>486</v>
      </c>
    </row>
    <row r="13" spans="1:12" ht="15" x14ac:dyDescent="0.2">
      <c r="A13" s="116"/>
      <c r="B13" s="509"/>
      <c r="C13" s="520"/>
      <c r="D13" s="520">
        <v>4</v>
      </c>
      <c r="E13" s="521" t="s">
        <v>517</v>
      </c>
      <c r="F13" s="522"/>
      <c r="G13" s="523"/>
      <c r="H13" s="524">
        <v>3000</v>
      </c>
      <c r="I13" s="523"/>
      <c r="J13" s="523"/>
      <c r="K13" s="525">
        <f t="shared" si="2"/>
        <v>3000</v>
      </c>
      <c r="L13" s="1046">
        <v>704.56</v>
      </c>
    </row>
    <row r="14" spans="1:12" ht="15" x14ac:dyDescent="0.2">
      <c r="A14" s="107"/>
      <c r="B14" s="509"/>
      <c r="C14" s="509"/>
      <c r="D14" s="509">
        <v>5</v>
      </c>
      <c r="E14" s="515" t="s">
        <v>261</v>
      </c>
      <c r="F14" s="516"/>
      <c r="G14" s="517"/>
      <c r="H14" s="518">
        <v>2000</v>
      </c>
      <c r="I14" s="517"/>
      <c r="J14" s="517"/>
      <c r="K14" s="519">
        <f t="shared" si="2"/>
        <v>2000</v>
      </c>
      <c r="L14" s="1044">
        <v>0</v>
      </c>
    </row>
    <row r="15" spans="1:12" ht="15.75" thickBot="1" x14ac:dyDescent="0.25">
      <c r="A15" s="115"/>
      <c r="B15" s="526"/>
      <c r="C15" s="527"/>
      <c r="D15" s="528" t="s">
        <v>97</v>
      </c>
      <c r="E15" s="529" t="s">
        <v>262</v>
      </c>
      <c r="F15" s="530">
        <v>550</v>
      </c>
      <c r="G15" s="531"/>
      <c r="H15" s="531">
        <v>900</v>
      </c>
      <c r="I15" s="531"/>
      <c r="J15" s="531"/>
      <c r="K15" s="532">
        <f t="shared" si="2"/>
        <v>1450</v>
      </c>
      <c r="L15" s="1047">
        <v>1451.47</v>
      </c>
    </row>
  </sheetData>
  <mergeCells count="11">
    <mergeCell ref="A1:L1"/>
    <mergeCell ref="J6:J7"/>
    <mergeCell ref="K6:K7"/>
    <mergeCell ref="L3:L7"/>
    <mergeCell ref="A3:K3"/>
    <mergeCell ref="F6:F7"/>
    <mergeCell ref="G6:G7"/>
    <mergeCell ref="H6:H7"/>
    <mergeCell ref="F5:K5"/>
    <mergeCell ref="F4:K4"/>
    <mergeCell ref="I6:I7"/>
  </mergeCells>
  <phoneticPr fontId="3" type="noConversion"/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>
    <oddFooter>&amp;LNávrh Rozpočtu&amp;CP5&amp;Rv11022015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22</vt:i4>
      </vt:variant>
      <vt:variant>
        <vt:lpstr>Pomenované rozsahy</vt:lpstr>
      </vt:variant>
      <vt:variant>
        <vt:i4>15</vt:i4>
      </vt:variant>
    </vt:vector>
  </HeadingPairs>
  <TitlesOfParts>
    <vt:vector size="37" baseType="lpstr">
      <vt:lpstr>BP </vt:lpstr>
      <vt:lpstr>KP</vt:lpstr>
      <vt:lpstr>PFO</vt:lpstr>
      <vt:lpstr>Prijmy SUM</vt:lpstr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KV</vt:lpstr>
      <vt:lpstr>VFO </vt:lpstr>
      <vt:lpstr>Výdavky SUM</vt:lpstr>
      <vt:lpstr>SUM </vt:lpstr>
      <vt:lpstr>Podn. činnosť</vt:lpstr>
      <vt:lpstr>Rekapitulácia</vt:lpstr>
      <vt:lpstr>'BP '!Oblasť_tlače</vt:lpstr>
      <vt:lpstr>KV!Oblasť_tlače</vt:lpstr>
      <vt:lpstr>'P1'!Oblasť_tlače</vt:lpstr>
      <vt:lpstr>'P10'!Oblasť_tlače</vt:lpstr>
      <vt:lpstr>'P11'!Oblasť_tlače</vt:lpstr>
      <vt:lpstr>'P12'!Oblasť_tlače</vt:lpstr>
      <vt:lpstr>'P2'!Oblasť_tlače</vt:lpstr>
      <vt:lpstr>'P3'!Oblasť_tlače</vt:lpstr>
      <vt:lpstr>'P4'!Oblasť_tlače</vt:lpstr>
      <vt:lpstr>'P5'!Oblasť_tlače</vt:lpstr>
      <vt:lpstr>'P6'!Oblasť_tlače</vt:lpstr>
      <vt:lpstr>'P7'!Oblasť_tlače</vt:lpstr>
      <vt:lpstr>'P8'!Oblasť_tlače</vt:lpstr>
      <vt:lpstr>'P9'!Oblasť_tlače</vt:lpstr>
      <vt:lpstr>'SUM '!Oblasť_tlače</vt:lpstr>
    </vt:vector>
  </TitlesOfParts>
  <Company>MÚ Trenčín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MUTN</dc:creator>
  <cp:lastModifiedBy>GAŠPAREKOVÁ Rozália</cp:lastModifiedBy>
  <cp:lastPrinted>2016-06-15T08:04:57Z</cp:lastPrinted>
  <dcterms:created xsi:type="dcterms:W3CDTF">2006-06-21T07:20:26Z</dcterms:created>
  <dcterms:modified xsi:type="dcterms:W3CDTF">2016-06-15T08:06:06Z</dcterms:modified>
</cp:coreProperties>
</file>