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ga67114\Documents\"/>
    </mc:Choice>
  </mc:AlternateContent>
  <bookViews>
    <workbookView xWindow="0" yWindow="0" windowWidth="28800" windowHeight="12435" tabRatio="945"/>
  </bookViews>
  <sheets>
    <sheet name="BP " sheetId="74" r:id="rId1"/>
    <sheet name="KP" sheetId="87" r:id="rId2"/>
    <sheet name="PFO" sheetId="76" r:id="rId3"/>
    <sheet name="Prijmy SUM" sheetId="85" r:id="rId4"/>
    <sheet name="P1" sheetId="5" r:id="rId5"/>
    <sheet name="P2" sheetId="9" r:id="rId6"/>
    <sheet name="P3" sheetId="8" r:id="rId7"/>
    <sheet name="P4" sheetId="13" r:id="rId8"/>
    <sheet name="P5" sheetId="12" r:id="rId9"/>
    <sheet name="P6" sheetId="44" r:id="rId10"/>
    <sheet name="P7" sheetId="45" r:id="rId11"/>
    <sheet name="P8" sheetId="4" r:id="rId12"/>
    <sheet name="P9" sheetId="24" r:id="rId13"/>
    <sheet name="P10" sheetId="23" r:id="rId14"/>
    <sheet name="P11" sheetId="21" r:id="rId15"/>
    <sheet name="P12" sheetId="42" r:id="rId16"/>
    <sheet name="KV" sheetId="88" r:id="rId17"/>
    <sheet name="VFO " sheetId="90" r:id="rId18"/>
    <sheet name="Výdavky SUM" sheetId="91" r:id="rId19"/>
    <sheet name="SUM " sheetId="89" r:id="rId20"/>
    <sheet name="Podnikateľké príjmy" sheetId="92" r:id="rId21"/>
    <sheet name="Podnikateľské výdavky" sheetId="93" r:id="rId22"/>
    <sheet name="Sumár" sheetId="94" r:id="rId23"/>
  </sheets>
  <definedNames>
    <definedName name="_xlnm.Print_Area" localSheetId="0">'BP '!$A$1:$I$68</definedName>
    <definedName name="_xlnm.Print_Area" localSheetId="16">KV!$A$1:$J$8</definedName>
    <definedName name="_xlnm.Print_Area" localSheetId="4">'P1'!$A$1:$L$36</definedName>
    <definedName name="_xlnm.Print_Area" localSheetId="13">'P10'!$A$1:$J$26</definedName>
    <definedName name="_xlnm.Print_Area" localSheetId="14">'P11'!$A$1:$K$20</definedName>
    <definedName name="_xlnm.Print_Area" localSheetId="15">'P12'!$A$1:$L$26</definedName>
    <definedName name="_xlnm.Print_Area" localSheetId="5">'P2'!$A$1:$K$38</definedName>
    <definedName name="_xlnm.Print_Area" localSheetId="6">'P3'!$A$1:$L$28</definedName>
    <definedName name="_xlnm.Print_Area" localSheetId="7">'P4'!$A$1:$K$17</definedName>
    <definedName name="_xlnm.Print_Area" localSheetId="8">'P5'!$A$1:$L$16</definedName>
    <definedName name="_xlnm.Print_Area" localSheetId="9">'P6'!$A$1:$Q$14</definedName>
    <definedName name="_xlnm.Print_Area" localSheetId="10">'P7'!$A$1:$L$58</definedName>
    <definedName name="_xlnm.Print_Area" localSheetId="11">'P8'!$A$1:$L$19</definedName>
    <definedName name="_xlnm.Print_Area" localSheetId="12">'P9'!$A$1:$K$9</definedName>
    <definedName name="_xlnm.Print_Area" localSheetId="19">'SUM '!$A$1:$C$58</definedName>
  </definedNames>
  <calcPr calcId="152511"/>
</workbook>
</file>

<file path=xl/calcChain.xml><?xml version="1.0" encoding="utf-8"?>
<calcChain xmlns="http://schemas.openxmlformats.org/spreadsheetml/2006/main">
  <c r="G19" i="9" l="1"/>
  <c r="C8" i="93" l="1"/>
  <c r="C16" i="93"/>
  <c r="J8" i="24" l="1"/>
  <c r="E7" i="94" l="1"/>
  <c r="N10" i="42"/>
  <c r="N27" i="42"/>
  <c r="C9" i="92" l="1"/>
  <c r="L9" i="88" l="1"/>
  <c r="N20" i="4"/>
  <c r="M17" i="9"/>
  <c r="L17" i="9"/>
  <c r="M9" i="9"/>
  <c r="I8" i="87" l="1"/>
  <c r="I47" i="74"/>
  <c r="J47" i="74"/>
  <c r="K47" i="74"/>
  <c r="K11" i="74" l="1"/>
  <c r="J15" i="74" l="1"/>
  <c r="L21" i="45" l="1"/>
  <c r="E9" i="89" l="1"/>
  <c r="D9" i="89"/>
  <c r="M20" i="45"/>
  <c r="L20" i="45"/>
  <c r="K9" i="9"/>
  <c r="K8" i="9" s="1"/>
  <c r="L9" i="9"/>
  <c r="L8" i="9" s="1"/>
  <c r="J8" i="85" l="1"/>
  <c r="I9" i="85"/>
  <c r="I8" i="85"/>
  <c r="I13" i="87"/>
  <c r="F9" i="89" s="1"/>
  <c r="H13" i="87"/>
  <c r="G13" i="87"/>
  <c r="H8" i="87"/>
  <c r="E15" i="89" l="1"/>
  <c r="L8" i="88" l="1"/>
  <c r="K9" i="88"/>
  <c r="K8" i="88" s="1"/>
  <c r="E14" i="89" s="1"/>
  <c r="J9" i="88"/>
  <c r="J8" i="88" s="1"/>
  <c r="D14" i="89" s="1"/>
  <c r="F14" i="89" l="1"/>
  <c r="J8" i="91"/>
  <c r="I8" i="91"/>
  <c r="H8" i="91"/>
  <c r="I9" i="91"/>
  <c r="H9" i="91"/>
  <c r="J11" i="90" l="1"/>
  <c r="F15" i="89" s="1"/>
  <c r="I11" i="90"/>
  <c r="J9" i="91" l="1"/>
  <c r="N37" i="42"/>
  <c r="N22" i="42"/>
  <c r="N9" i="42" s="1"/>
  <c r="M37" i="42"/>
  <c r="M27" i="42"/>
  <c r="M22" i="42"/>
  <c r="M10" i="42"/>
  <c r="M14" i="21"/>
  <c r="M11" i="21"/>
  <c r="M9" i="21"/>
  <c r="L14" i="21"/>
  <c r="L11" i="21"/>
  <c r="L9" i="21"/>
  <c r="L31" i="23"/>
  <c r="L22" i="23"/>
  <c r="L16" i="23"/>
  <c r="L13" i="23"/>
  <c r="L12" i="23" s="1"/>
  <c r="L9" i="23"/>
  <c r="L8" i="23" s="1"/>
  <c r="K31" i="23"/>
  <c r="K22" i="23"/>
  <c r="K16" i="23"/>
  <c r="K13" i="23"/>
  <c r="K12" i="23" s="1"/>
  <c r="K9" i="23"/>
  <c r="K8" i="23" s="1"/>
  <c r="M9" i="24"/>
  <c r="M8" i="24"/>
  <c r="L9" i="24"/>
  <c r="L8" i="24"/>
  <c r="N17" i="4"/>
  <c r="N9" i="4"/>
  <c r="M20" i="4"/>
  <c r="M17" i="4"/>
  <c r="M9" i="4"/>
  <c r="M55" i="45"/>
  <c r="M44" i="45"/>
  <c r="M43" i="45" s="1"/>
  <c r="M40" i="45"/>
  <c r="M39" i="45" s="1"/>
  <c r="M21" i="45"/>
  <c r="M10" i="45"/>
  <c r="M9" i="45" s="1"/>
  <c r="L55" i="45"/>
  <c r="L44" i="45"/>
  <c r="L43" i="45" s="1"/>
  <c r="L40" i="45"/>
  <c r="L39" i="45" s="1"/>
  <c r="L10" i="45"/>
  <c r="L9" i="45" s="1"/>
  <c r="S9" i="44"/>
  <c r="S8" i="44"/>
  <c r="R9" i="44"/>
  <c r="R8" i="44"/>
  <c r="N9" i="12"/>
  <c r="N8" i="12"/>
  <c r="M9" i="12"/>
  <c r="M8" i="12"/>
  <c r="M12" i="13"/>
  <c r="L12" i="13"/>
  <c r="M11" i="13"/>
  <c r="M8" i="13" s="1"/>
  <c r="M9" i="13"/>
  <c r="L11" i="13"/>
  <c r="L9" i="13"/>
  <c r="N24" i="8"/>
  <c r="N23" i="8"/>
  <c r="N14" i="8"/>
  <c r="N10" i="8"/>
  <c r="M24" i="8"/>
  <c r="M23" i="8" s="1"/>
  <c r="M14" i="8"/>
  <c r="M10" i="8"/>
  <c r="M35" i="9"/>
  <c r="M30" i="9"/>
  <c r="M27" i="9"/>
  <c r="M19" i="9"/>
  <c r="L35" i="9"/>
  <c r="L30" i="9"/>
  <c r="L27" i="9"/>
  <c r="L19" i="9"/>
  <c r="M8" i="45" l="1"/>
  <c r="M8" i="9"/>
  <c r="N8" i="42"/>
  <c r="M9" i="42"/>
  <c r="M8" i="42" s="1"/>
  <c r="M8" i="21"/>
  <c r="L8" i="21"/>
  <c r="L37" i="23"/>
  <c r="K37" i="23"/>
  <c r="N16" i="4"/>
  <c r="N8" i="4" s="1"/>
  <c r="M16" i="4"/>
  <c r="M8" i="4" s="1"/>
  <c r="L8" i="45"/>
  <c r="L8" i="13"/>
  <c r="N9" i="8"/>
  <c r="N8" i="8" s="1"/>
  <c r="M9" i="8"/>
  <c r="M8" i="8" s="1"/>
  <c r="M8" i="5"/>
  <c r="L8" i="5"/>
  <c r="J9" i="76"/>
  <c r="J9" i="85" s="1"/>
  <c r="J7" i="76"/>
  <c r="J6" i="76"/>
  <c r="I9" i="76"/>
  <c r="I7" i="76"/>
  <c r="I6" i="76"/>
  <c r="I9" i="87"/>
  <c r="H9" i="87"/>
  <c r="K64" i="74"/>
  <c r="K46" i="74"/>
  <c r="K44" i="74"/>
  <c r="K30" i="74"/>
  <c r="K24" i="74"/>
  <c r="K18" i="74"/>
  <c r="K17" i="74"/>
  <c r="K9" i="74"/>
  <c r="J64" i="74"/>
  <c r="J46" i="74"/>
  <c r="J44" i="74"/>
  <c r="J30" i="74"/>
  <c r="J24" i="74"/>
  <c r="J11" i="74"/>
  <c r="J9" i="74"/>
  <c r="J7" i="91" l="1"/>
  <c r="F13" i="89" s="1"/>
  <c r="F16" i="89" s="1"/>
  <c r="I7" i="91"/>
  <c r="E13" i="89" s="1"/>
  <c r="E16" i="89" s="1"/>
  <c r="K22" i="74"/>
  <c r="K68" i="74" s="1"/>
  <c r="K15" i="74"/>
  <c r="K7" i="74" s="1"/>
  <c r="J22" i="74"/>
  <c r="J7" i="74"/>
  <c r="K14" i="21"/>
  <c r="I10" i="91" l="1"/>
  <c r="J10" i="91"/>
  <c r="J68" i="74"/>
  <c r="I7" i="85" s="1"/>
  <c r="I10" i="85" s="1"/>
  <c r="C21" i="93"/>
  <c r="D24" i="93"/>
  <c r="F8" i="89" l="1"/>
  <c r="F11" i="89" s="1"/>
  <c r="F18" i="89" s="1"/>
  <c r="J7" i="85"/>
  <c r="J10" i="85" s="1"/>
  <c r="E8" i="89"/>
  <c r="E11" i="89" s="1"/>
  <c r="E18" i="89" s="1"/>
  <c r="D15" i="89"/>
  <c r="L22" i="42"/>
  <c r="F16" i="4"/>
  <c r="H16" i="4"/>
  <c r="L9" i="4"/>
  <c r="L8" i="4"/>
  <c r="L16" i="4"/>
  <c r="K35" i="9"/>
  <c r="K9" i="24"/>
  <c r="L27" i="42"/>
  <c r="L10" i="42"/>
  <c r="J9" i="24" l="1"/>
  <c r="K20" i="45"/>
  <c r="K21" i="45"/>
  <c r="K44" i="45"/>
  <c r="K43" i="45" s="1"/>
  <c r="K40" i="45"/>
  <c r="K39" i="45" s="1"/>
  <c r="K9" i="13" l="1"/>
  <c r="K8" i="13" s="1"/>
  <c r="K12" i="13"/>
  <c r="K11" i="13"/>
  <c r="G9" i="13"/>
  <c r="G8" i="13" s="1"/>
  <c r="I9" i="13"/>
  <c r="I8" i="13" s="1"/>
  <c r="J10" i="13"/>
  <c r="J11" i="13"/>
  <c r="F12" i="13"/>
  <c r="F11" i="13" s="1"/>
  <c r="F8" i="13" s="1"/>
  <c r="G12" i="13"/>
  <c r="G11" i="13" s="1"/>
  <c r="H12" i="13"/>
  <c r="H11" i="13" s="1"/>
  <c r="H8" i="13" s="1"/>
  <c r="I12" i="13"/>
  <c r="I11" i="13" s="1"/>
  <c r="L9" i="8"/>
  <c r="L14" i="8"/>
  <c r="J9" i="13" l="1"/>
  <c r="J8" i="13" s="1"/>
  <c r="K27" i="9"/>
  <c r="K30" i="9"/>
  <c r="K19" i="9"/>
  <c r="H9" i="76" l="1"/>
  <c r="H7" i="76"/>
  <c r="H6" i="76"/>
  <c r="I44" i="74" l="1"/>
  <c r="I64" i="74"/>
  <c r="I24" i="74"/>
  <c r="H9" i="88" l="1"/>
  <c r="H8" i="88" s="1"/>
  <c r="H11" i="90" l="1"/>
  <c r="F9" i="4"/>
  <c r="K37" i="42"/>
  <c r="H10" i="42"/>
  <c r="L20" i="4" l="1"/>
  <c r="K20" i="4"/>
  <c r="H20" i="4"/>
  <c r="F9" i="8"/>
  <c r="K12" i="8"/>
  <c r="H10" i="8"/>
  <c r="H9" i="8" s="1"/>
  <c r="J24" i="5"/>
  <c r="J34" i="5"/>
  <c r="J33" i="5"/>
  <c r="J32" i="5"/>
  <c r="J31" i="5"/>
  <c r="J28" i="5"/>
  <c r="J26" i="5"/>
  <c r="J25" i="5"/>
  <c r="J23" i="5"/>
  <c r="J22" i="5"/>
  <c r="J21" i="5"/>
  <c r="J20" i="5"/>
  <c r="L37" i="42" l="1"/>
  <c r="I9" i="74" l="1"/>
  <c r="H46" i="74" l="1"/>
  <c r="H30" i="74"/>
  <c r="H37" i="42"/>
  <c r="J9" i="5"/>
  <c r="L10" i="8" l="1"/>
  <c r="K20" i="8"/>
  <c r="G11" i="90" l="1"/>
  <c r="I27" i="42"/>
  <c r="H15" i="74"/>
  <c r="H22" i="42" l="1"/>
  <c r="K8" i="24" l="1"/>
  <c r="H9" i="24"/>
  <c r="H8" i="24"/>
  <c r="J49" i="45" l="1"/>
  <c r="E8" i="5" l="1"/>
  <c r="K19" i="4"/>
  <c r="G10" i="8"/>
  <c r="G9" i="8" s="1"/>
  <c r="I10" i="8"/>
  <c r="J10" i="8"/>
  <c r="C50" i="89" l="1"/>
  <c r="I17" i="74" l="1"/>
  <c r="I15" i="74" s="1"/>
  <c r="I18" i="74"/>
  <c r="I66" i="74"/>
  <c r="J66" i="74" s="1"/>
  <c r="J22" i="42"/>
  <c r="J9" i="42" s="1"/>
  <c r="J8" i="42" s="1"/>
  <c r="K26" i="42"/>
  <c r="G9" i="21"/>
  <c r="H9" i="21"/>
  <c r="I9" i="21"/>
  <c r="J9" i="21"/>
  <c r="K9" i="21"/>
  <c r="G11" i="21"/>
  <c r="H11" i="21"/>
  <c r="I11" i="21"/>
  <c r="G14" i="21"/>
  <c r="H14" i="21"/>
  <c r="I14" i="21"/>
  <c r="F14" i="21"/>
  <c r="F11" i="21"/>
  <c r="F9" i="21"/>
  <c r="I11" i="74" l="1"/>
  <c r="I30" i="74"/>
  <c r="I46" i="74"/>
  <c r="K10" i="42"/>
  <c r="G8" i="21"/>
  <c r="C38" i="89"/>
  <c r="I8" i="21"/>
  <c r="H8" i="21"/>
  <c r="F8" i="21"/>
  <c r="F9" i="23"/>
  <c r="G9" i="23"/>
  <c r="G8" i="23" s="1"/>
  <c r="H9" i="23"/>
  <c r="J9" i="23"/>
  <c r="J8" i="23" s="1"/>
  <c r="F13" i="23"/>
  <c r="F12" i="23" s="1"/>
  <c r="G13" i="23"/>
  <c r="G12" i="23" s="1"/>
  <c r="H13" i="23"/>
  <c r="H12" i="23" s="1"/>
  <c r="J13" i="23"/>
  <c r="J12" i="23" s="1"/>
  <c r="I15" i="23"/>
  <c r="I13" i="23" s="1"/>
  <c r="I12" i="23" s="1"/>
  <c r="F16" i="23"/>
  <c r="G16" i="23"/>
  <c r="H16" i="23"/>
  <c r="J16" i="23"/>
  <c r="I17" i="23"/>
  <c r="I16" i="23" s="1"/>
  <c r="F22" i="23"/>
  <c r="G22" i="23"/>
  <c r="H22" i="23"/>
  <c r="J22" i="23"/>
  <c r="I24" i="23"/>
  <c r="I25" i="23"/>
  <c r="I27" i="23"/>
  <c r="F31" i="23"/>
  <c r="G31" i="23"/>
  <c r="H31" i="23"/>
  <c r="J31" i="23"/>
  <c r="K38" i="45"/>
  <c r="L38" i="45" s="1"/>
  <c r="M38" i="45" s="1"/>
  <c r="K42" i="45"/>
  <c r="L42" i="45" s="1"/>
  <c r="M42" i="45" s="1"/>
  <c r="K55" i="45"/>
  <c r="F8" i="23" l="1"/>
  <c r="L9" i="42"/>
  <c r="I22" i="23"/>
  <c r="G37" i="23"/>
  <c r="J37" i="23"/>
  <c r="I9" i="23"/>
  <c r="I8" i="23" s="1"/>
  <c r="C30" i="89" s="1"/>
  <c r="H37" i="23"/>
  <c r="F37" i="23"/>
  <c r="I31" i="23"/>
  <c r="K10" i="44"/>
  <c r="H9" i="44"/>
  <c r="G9" i="12"/>
  <c r="H9" i="12"/>
  <c r="I9" i="12"/>
  <c r="J9" i="12"/>
  <c r="L9" i="12"/>
  <c r="F9" i="12"/>
  <c r="I37" i="23" l="1"/>
  <c r="K13" i="8"/>
  <c r="K10" i="8" s="1"/>
  <c r="K15" i="8"/>
  <c r="K16" i="8"/>
  <c r="K17" i="8"/>
  <c r="K18" i="8"/>
  <c r="K19" i="8"/>
  <c r="K22" i="8"/>
  <c r="K25" i="8"/>
  <c r="K11" i="8"/>
  <c r="H20" i="9" l="1"/>
  <c r="I20" i="9"/>
  <c r="E20" i="9"/>
  <c r="F20" i="9"/>
  <c r="J13" i="5"/>
  <c r="J14" i="5"/>
  <c r="J15" i="5"/>
  <c r="J16" i="5"/>
  <c r="J17" i="5"/>
  <c r="J19" i="5"/>
  <c r="I8" i="5"/>
  <c r="H8" i="5"/>
  <c r="G7" i="76"/>
  <c r="G6" i="76" s="1"/>
  <c r="G9" i="87"/>
  <c r="F9" i="87"/>
  <c r="F8" i="87" s="1"/>
  <c r="H47" i="74"/>
  <c r="C34" i="89" l="1"/>
  <c r="K8" i="5"/>
  <c r="H9" i="74"/>
  <c r="C37" i="89"/>
  <c r="I9" i="24"/>
  <c r="G9" i="24"/>
  <c r="F9" i="24"/>
  <c r="I8" i="24"/>
  <c r="G8" i="24"/>
  <c r="F8" i="24"/>
  <c r="J20" i="4"/>
  <c r="I20" i="4"/>
  <c r="G20" i="4"/>
  <c r="F20" i="4"/>
  <c r="L8" i="12"/>
  <c r="I8" i="42" l="1"/>
  <c r="Q8" i="44" l="1"/>
  <c r="J35" i="45"/>
  <c r="F22" i="42"/>
  <c r="G8" i="5"/>
  <c r="F8" i="5"/>
  <c r="J20" i="21"/>
  <c r="J18" i="21"/>
  <c r="H9" i="4"/>
  <c r="I55" i="45"/>
  <c r="J55" i="45"/>
  <c r="H55" i="45"/>
  <c r="G55" i="45"/>
  <c r="F55" i="45"/>
  <c r="J36" i="45"/>
  <c r="J16" i="45"/>
  <c r="Q9" i="44"/>
  <c r="J8" i="12"/>
  <c r="I8" i="12"/>
  <c r="H8" i="12"/>
  <c r="G8" i="12"/>
  <c r="F8" i="12"/>
  <c r="I27" i="9"/>
  <c r="H27" i="9"/>
  <c r="G27" i="9"/>
  <c r="F27" i="9"/>
  <c r="E27" i="9"/>
  <c r="I35" i="9"/>
  <c r="H35" i="9"/>
  <c r="G35" i="9"/>
  <c r="F35" i="9"/>
  <c r="E35" i="9"/>
  <c r="I30" i="9"/>
  <c r="H30" i="9"/>
  <c r="G30" i="9"/>
  <c r="F30" i="9"/>
  <c r="E30" i="9"/>
  <c r="I10" i="9"/>
  <c r="H10" i="9"/>
  <c r="F10" i="9"/>
  <c r="E10" i="9"/>
  <c r="I17" i="9"/>
  <c r="H17" i="9"/>
  <c r="G17" i="9"/>
  <c r="F17" i="9"/>
  <c r="E17" i="9"/>
  <c r="H9" i="85"/>
  <c r="H8" i="85"/>
  <c r="H11" i="74"/>
  <c r="H24" i="74"/>
  <c r="C39" i="89"/>
  <c r="F13" i="87"/>
  <c r="C9" i="89" s="1"/>
  <c r="G9" i="76"/>
  <c r="J48" i="45"/>
  <c r="J54" i="45"/>
  <c r="L24" i="8"/>
  <c r="L23" i="8" s="1"/>
  <c r="L8" i="8" s="1"/>
  <c r="J18" i="9"/>
  <c r="J21" i="9"/>
  <c r="J19" i="9" s="1"/>
  <c r="F24" i="8"/>
  <c r="H24" i="8"/>
  <c r="H23" i="8" s="1"/>
  <c r="L17" i="4"/>
  <c r="G21" i="45"/>
  <c r="G20" i="45" s="1"/>
  <c r="H21" i="45"/>
  <c r="H20" i="45" s="1"/>
  <c r="I21" i="45"/>
  <c r="I20" i="45" s="1"/>
  <c r="J11" i="21"/>
  <c r="J16" i="21"/>
  <c r="J45" i="45"/>
  <c r="J26" i="45"/>
  <c r="J28" i="45"/>
  <c r="J29" i="45"/>
  <c r="K15" i="12"/>
  <c r="K16" i="12"/>
  <c r="H64" i="74"/>
  <c r="H44" i="74"/>
  <c r="J8" i="5"/>
  <c r="G22" i="42"/>
  <c r="H9" i="42"/>
  <c r="I22" i="42"/>
  <c r="I9" i="42" s="1"/>
  <c r="F23" i="8"/>
  <c r="G23" i="8"/>
  <c r="I23" i="8"/>
  <c r="J23" i="8"/>
  <c r="F14" i="8"/>
  <c r="F8" i="8" s="1"/>
  <c r="G14" i="8"/>
  <c r="G8" i="8" s="1"/>
  <c r="H14" i="8"/>
  <c r="I14" i="8"/>
  <c r="J14" i="8"/>
  <c r="G24" i="8"/>
  <c r="I24" i="8"/>
  <c r="J24" i="8"/>
  <c r="K10" i="12"/>
  <c r="K11" i="12"/>
  <c r="F9" i="44"/>
  <c r="G9" i="44"/>
  <c r="G8" i="44" s="1"/>
  <c r="H8" i="44"/>
  <c r="I9" i="44"/>
  <c r="J9" i="44"/>
  <c r="J8" i="44" s="1"/>
  <c r="F10" i="45"/>
  <c r="F9" i="45" s="1"/>
  <c r="G10" i="45"/>
  <c r="G9" i="45" s="1"/>
  <c r="H10" i="45"/>
  <c r="H9" i="45" s="1"/>
  <c r="I10" i="45"/>
  <c r="I9" i="45" s="1"/>
  <c r="J13" i="45"/>
  <c r="J19" i="45"/>
  <c r="F21" i="45"/>
  <c r="F20" i="45" s="1"/>
  <c r="F40" i="45"/>
  <c r="F39" i="45" s="1"/>
  <c r="G40" i="45"/>
  <c r="G39" i="45" s="1"/>
  <c r="H40" i="45"/>
  <c r="H39" i="45" s="1"/>
  <c r="I40" i="45"/>
  <c r="I39" i="45" s="1"/>
  <c r="J41" i="45"/>
  <c r="F44" i="45"/>
  <c r="F43" i="45" s="1"/>
  <c r="G44" i="45"/>
  <c r="G43" i="45" s="1"/>
  <c r="H44" i="45"/>
  <c r="H43" i="45" s="1"/>
  <c r="I44" i="45"/>
  <c r="I43" i="45" s="1"/>
  <c r="G9" i="4"/>
  <c r="I9" i="4"/>
  <c r="J9" i="4"/>
  <c r="K10" i="4"/>
  <c r="K11" i="4"/>
  <c r="K12" i="4"/>
  <c r="F17" i="4"/>
  <c r="G17" i="4"/>
  <c r="G16" i="4" s="1"/>
  <c r="H17" i="4"/>
  <c r="I17" i="4"/>
  <c r="I16" i="4" s="1"/>
  <c r="J17" i="4"/>
  <c r="J16" i="4" s="1"/>
  <c r="K18" i="4"/>
  <c r="J15" i="21"/>
  <c r="F8" i="42"/>
  <c r="J10" i="45" l="1"/>
  <c r="J9" i="45" s="1"/>
  <c r="K9" i="4"/>
  <c r="G9" i="9"/>
  <c r="H8" i="42"/>
  <c r="K8" i="42" s="1"/>
  <c r="C10" i="89"/>
  <c r="G9" i="85"/>
  <c r="F8" i="45"/>
  <c r="C21" i="89"/>
  <c r="H8" i="4"/>
  <c r="J14" i="21"/>
  <c r="J8" i="21" s="1"/>
  <c r="C31" i="89" s="1"/>
  <c r="G9" i="91"/>
  <c r="C15" i="89"/>
  <c r="C52" i="89"/>
  <c r="C51" i="89" s="1"/>
  <c r="F8" i="4"/>
  <c r="K17" i="4"/>
  <c r="K16" i="4" s="1"/>
  <c r="K9" i="8"/>
  <c r="C49" i="89"/>
  <c r="C48" i="89" s="1"/>
  <c r="K10" i="45"/>
  <c r="K9" i="45" s="1"/>
  <c r="I8" i="44"/>
  <c r="K9" i="44"/>
  <c r="K9" i="12"/>
  <c r="H7" i="74"/>
  <c r="K22" i="42"/>
  <c r="K9" i="42" s="1"/>
  <c r="K14" i="8"/>
  <c r="K23" i="8"/>
  <c r="K24" i="8"/>
  <c r="H8" i="8"/>
  <c r="K11" i="21"/>
  <c r="K8" i="21" s="1"/>
  <c r="H22" i="74"/>
  <c r="J8" i="4"/>
  <c r="I8" i="4"/>
  <c r="H8" i="45"/>
  <c r="G8" i="45"/>
  <c r="I8" i="45"/>
  <c r="G8" i="4"/>
  <c r="J43" i="45"/>
  <c r="H8" i="9"/>
  <c r="J40" i="45"/>
  <c r="J9" i="8"/>
  <c r="J8" i="8" s="1"/>
  <c r="F8" i="9"/>
  <c r="E8" i="9"/>
  <c r="J44" i="45"/>
  <c r="G8" i="42"/>
  <c r="J20" i="45"/>
  <c r="J21" i="45"/>
  <c r="J39" i="45"/>
  <c r="F8" i="44"/>
  <c r="K8" i="12"/>
  <c r="C25" i="89" s="1"/>
  <c r="I9" i="8"/>
  <c r="I8" i="8" s="1"/>
  <c r="J30" i="9"/>
  <c r="J17" i="9"/>
  <c r="J27" i="9"/>
  <c r="G8" i="85"/>
  <c r="J35" i="9"/>
  <c r="I8" i="9"/>
  <c r="J9" i="9" l="1"/>
  <c r="J8" i="9" s="1"/>
  <c r="J8" i="45"/>
  <c r="C27" i="89" s="1"/>
  <c r="H68" i="74"/>
  <c r="C47" i="89"/>
  <c r="I22" i="74"/>
  <c r="C24" i="89"/>
  <c r="G8" i="91"/>
  <c r="C35" i="89"/>
  <c r="C43" i="89" s="1"/>
  <c r="C14" i="89"/>
  <c r="C32" i="89"/>
  <c r="K8" i="8"/>
  <c r="L8" i="42"/>
  <c r="G7" i="85" l="1"/>
  <c r="G10" i="85" s="1"/>
  <c r="K8" i="45"/>
  <c r="C8" i="89"/>
  <c r="C11" i="89" s="1"/>
  <c r="C22" i="89"/>
  <c r="C23" i="89"/>
  <c r="C44" i="89" l="1"/>
  <c r="H7" i="91"/>
  <c r="D13" i="89" s="1"/>
  <c r="K8" i="44" l="1"/>
  <c r="C26" i="89" l="1"/>
  <c r="D16" i="89"/>
  <c r="H10" i="91"/>
  <c r="I7" i="74" l="1"/>
  <c r="I68" i="74" s="1"/>
  <c r="D8" i="89" s="1"/>
  <c r="D11" i="89" s="1"/>
  <c r="D18" i="89" s="1"/>
  <c r="H7" i="85" l="1"/>
  <c r="H10" i="85" s="1"/>
  <c r="C29" i="89"/>
  <c r="D23" i="89" s="1"/>
  <c r="E23" i="89" s="1"/>
  <c r="F23" i="89" s="1"/>
  <c r="K8" i="4"/>
  <c r="G10" i="91"/>
  <c r="C45" i="89" l="1"/>
  <c r="C46" i="89" s="1"/>
  <c r="C53" i="89" s="1"/>
  <c r="C33" i="89"/>
  <c r="C16" i="89"/>
  <c r="C18" i="89" s="1"/>
  <c r="B15" i="21"/>
</calcChain>
</file>

<file path=xl/comments1.xml><?xml version="1.0" encoding="utf-8"?>
<comments xmlns="http://schemas.openxmlformats.org/spreadsheetml/2006/main">
  <authors>
    <author>Admin</author>
  </authors>
  <commentList>
    <comment ref="K33" authorId="0" shapeId="0">
      <text>
        <r>
          <rPr>
            <b/>
            <sz val="9"/>
            <color indexed="81"/>
            <rFont val="Segoe UI"/>
            <charset val="1"/>
          </rPr>
          <t>Admin:</t>
        </r>
        <r>
          <rPr>
            <sz val="9"/>
            <color indexed="81"/>
            <rFont val="Segoe UI"/>
            <charset val="1"/>
          </rPr>
          <t xml:space="preserve">
Sklo zastávka</t>
        </r>
      </text>
    </comment>
  </commentList>
</comments>
</file>

<file path=xl/comments10.xml><?xml version="1.0" encoding="utf-8"?>
<comments xmlns="http://schemas.openxmlformats.org/spreadsheetml/2006/main">
  <authors>
    <author>Admin</author>
  </authors>
  <commentList>
    <comment ref="N15" authorId="0" shapeId="0">
      <text>
        <r>
          <rPr>
            <b/>
            <sz val="9"/>
            <color indexed="81"/>
            <rFont val="Segoe UI"/>
            <charset val="1"/>
          </rPr>
          <t>Admin:</t>
        </r>
        <r>
          <rPr>
            <sz val="9"/>
            <color indexed="81"/>
            <rFont val="Segoe UI"/>
            <charset val="1"/>
          </rPr>
          <t xml:space="preserve">
Nový zákon</t>
        </r>
      </text>
    </comment>
    <comment ref="N26" authorId="0" shapeId="0">
      <text>
        <r>
          <rPr>
            <b/>
            <sz val="9"/>
            <color indexed="81"/>
            <rFont val="Segoe UI"/>
            <charset val="1"/>
          </rPr>
          <t>Admin:</t>
        </r>
        <r>
          <rPr>
            <sz val="9"/>
            <color indexed="81"/>
            <rFont val="Segoe UI"/>
            <charset val="1"/>
          </rPr>
          <t xml:space="preserve">
Poplatky, správne poplatky, dane, DPH..</t>
        </r>
      </text>
    </comment>
  </commentList>
</comments>
</file>

<file path=xl/comments11.xml><?xml version="1.0" encoding="utf-8"?>
<comments xmlns="http://schemas.openxmlformats.org/spreadsheetml/2006/main">
  <authors>
    <author>Admin</author>
  </authors>
  <commentList>
    <comment ref="L9" authorId="0" shapeId="0">
      <text>
        <r>
          <rPr>
            <b/>
            <sz val="9"/>
            <color indexed="81"/>
            <rFont val="Segoe UI"/>
            <charset val="1"/>
          </rPr>
          <t>Admin:</t>
        </r>
        <r>
          <rPr>
            <sz val="9"/>
            <color indexed="81"/>
            <rFont val="Segoe UI"/>
            <charset val="1"/>
          </rPr>
          <t xml:space="preserve">
Dotácie spolu 113.500 EUR</t>
        </r>
      </text>
    </comment>
    <comment ref="L12" authorId="0" shapeId="0">
      <text>
        <r>
          <rPr>
            <b/>
            <sz val="9"/>
            <color indexed="81"/>
            <rFont val="Segoe UI"/>
            <charset val="1"/>
          </rPr>
          <t>Admin:</t>
        </r>
        <r>
          <rPr>
            <sz val="9"/>
            <color indexed="81"/>
            <rFont val="Segoe UI"/>
            <charset val="1"/>
          </rPr>
          <t xml:space="preserve">
Vyplatenie zádržného.</t>
        </r>
      </text>
    </comment>
    <comment ref="L17" authorId="0" shapeId="0">
      <text>
        <r>
          <rPr>
            <b/>
            <sz val="9"/>
            <color indexed="81"/>
            <rFont val="Segoe UI"/>
            <charset val="1"/>
          </rPr>
          <t>Admin:</t>
        </r>
        <r>
          <rPr>
            <sz val="9"/>
            <color indexed="81"/>
            <rFont val="Segoe UI"/>
            <charset val="1"/>
          </rPr>
          <t xml:space="preserve">
Dotácia</t>
        </r>
      </text>
    </comment>
    <comment ref="L18" authorId="0" shapeId="0">
      <text>
        <r>
          <rPr>
            <b/>
            <sz val="9"/>
            <color indexed="81"/>
            <rFont val="Segoe UI"/>
            <charset val="1"/>
          </rPr>
          <t>Admin:</t>
        </r>
        <r>
          <rPr>
            <sz val="9"/>
            <color indexed="81"/>
            <rFont val="Segoe UI"/>
            <charset val="1"/>
          </rPr>
          <t xml:space="preserve">
Dotácia 61500 EUR</t>
        </r>
      </text>
    </comment>
  </commentList>
</comments>
</file>

<file path=xl/comments2.xml><?xml version="1.0" encoding="utf-8"?>
<comments xmlns="http://schemas.openxmlformats.org/spreadsheetml/2006/main">
  <authors>
    <author>Admin</author>
  </authors>
  <commentList>
    <comment ref="J8" authorId="0" shapeId="0">
      <text>
        <r>
          <rPr>
            <b/>
            <sz val="9"/>
            <color indexed="81"/>
            <rFont val="Segoe UI"/>
            <charset val="1"/>
          </rPr>
          <t>Admin:</t>
        </r>
        <r>
          <rPr>
            <sz val="9"/>
            <color indexed="81"/>
            <rFont val="Segoe UI"/>
            <charset val="1"/>
          </rPr>
          <t xml:space="preserve">
Dotácie EF</t>
        </r>
      </text>
    </comment>
    <comment ref="J9" authorId="0" shapeId="0">
      <text>
        <r>
          <rPr>
            <b/>
            <sz val="9"/>
            <color indexed="81"/>
            <rFont val="Segoe UI"/>
            <charset val="1"/>
          </rPr>
          <t>Admin:</t>
        </r>
        <r>
          <rPr>
            <sz val="9"/>
            <color indexed="81"/>
            <rFont val="Segoe UI"/>
            <charset val="1"/>
          </rPr>
          <t xml:space="preserve">
Zostatok 2017</t>
        </r>
      </text>
    </comment>
  </commentList>
</comments>
</file>

<file path=xl/comments3.xml><?xml version="1.0" encoding="utf-8"?>
<comments xmlns="http://schemas.openxmlformats.org/spreadsheetml/2006/main">
  <authors>
    <author>LELKEŠOVÁ Katarína</author>
  </authors>
  <commentList>
    <comment ref="M14" authorId="0" shapeId="0">
      <text>
        <r>
          <rPr>
            <b/>
            <sz val="9"/>
            <color indexed="81"/>
            <rFont val="Segoe UI"/>
            <family val="2"/>
            <charset val="238"/>
          </rPr>
          <t>LELKEŠOVÁ Katarína: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LELKEŠOVÁ Katarína</author>
  </authors>
  <commentList>
    <comment ref="N26" authorId="0" shapeId="0">
      <text>
        <r>
          <rPr>
            <b/>
            <sz val="9"/>
            <color indexed="81"/>
            <rFont val="Segoe UI"/>
            <family val="2"/>
            <charset val="238"/>
          </rPr>
          <t>LELKEŠOVÁ Katarína:</t>
        </r>
        <r>
          <rPr>
            <sz val="9"/>
            <color indexed="81"/>
            <rFont val="Segoe UI"/>
            <family val="2"/>
            <charset val="238"/>
          </rPr>
          <t xml:space="preserve">
Malá a Čuk. Paka</t>
        </r>
      </text>
    </comment>
  </commentList>
</comments>
</file>

<file path=xl/comments5.xml><?xml version="1.0" encoding="utf-8"?>
<comments xmlns="http://schemas.openxmlformats.org/spreadsheetml/2006/main">
  <authors>
    <author>LELKEŠOVÁ Katarína</author>
  </authors>
  <commentList>
    <comment ref="L16" authorId="0" shapeId="0">
      <text>
        <r>
          <rPr>
            <b/>
            <sz val="9"/>
            <color indexed="81"/>
            <rFont val="Segoe UI"/>
            <family val="2"/>
            <charset val="238"/>
          </rPr>
          <t>LELKEŠOVÁ Katarína:</t>
        </r>
        <r>
          <rPr>
            <sz val="9"/>
            <color indexed="81"/>
            <rFont val="Segoe UI"/>
            <family val="2"/>
            <charset val="238"/>
          </rPr>
          <t xml:space="preserve">
aj Malá Paka
</t>
        </r>
      </text>
    </comment>
    <comment ref="M16" authorId="0" shapeId="0">
      <text>
        <r>
          <rPr>
            <b/>
            <sz val="9"/>
            <color indexed="81"/>
            <rFont val="Segoe UI"/>
            <family val="2"/>
            <charset val="238"/>
          </rPr>
          <t>LELKEŠOVÁ Katarína:</t>
        </r>
        <r>
          <rPr>
            <sz val="9"/>
            <color indexed="81"/>
            <rFont val="Segoe UI"/>
            <family val="2"/>
            <charset val="238"/>
          </rPr>
          <t xml:space="preserve">
aj Malá Paka
</t>
        </r>
      </text>
    </comment>
    <comment ref="N16" authorId="0" shapeId="0">
      <text>
        <r>
          <rPr>
            <b/>
            <sz val="9"/>
            <color indexed="81"/>
            <rFont val="Segoe UI"/>
            <family val="2"/>
            <charset val="238"/>
          </rPr>
          <t>LELKEŠOVÁ Katarína:</t>
        </r>
        <r>
          <rPr>
            <sz val="9"/>
            <color indexed="81"/>
            <rFont val="Segoe UI"/>
            <family val="2"/>
            <charset val="238"/>
          </rPr>
          <t xml:space="preserve">
aj Malá Paka
</t>
        </r>
      </text>
    </comment>
  </commentList>
</comments>
</file>

<file path=xl/comments6.xml><?xml version="1.0" encoding="utf-8"?>
<comments xmlns="http://schemas.openxmlformats.org/spreadsheetml/2006/main">
  <authors>
    <author>Admin</author>
  </authors>
  <commentList>
    <comment ref="S12" authorId="0" shapeId="0">
      <text>
        <r>
          <rPr>
            <b/>
            <sz val="9"/>
            <color indexed="81"/>
            <rFont val="Segoe UI"/>
            <charset val="1"/>
          </rPr>
          <t>Admin:</t>
        </r>
        <r>
          <rPr>
            <sz val="9"/>
            <color indexed="81"/>
            <rFont val="Segoe UI"/>
            <charset val="1"/>
          </rPr>
          <t xml:space="preserve">
Uhradené z poistenia
</t>
        </r>
      </text>
    </comment>
  </commentList>
</comments>
</file>

<file path=xl/comments7.xml><?xml version="1.0" encoding="utf-8"?>
<comments xmlns="http://schemas.openxmlformats.org/spreadsheetml/2006/main">
  <authors>
    <author>Admin</author>
  </authors>
  <commentList>
    <comment ref="M41" authorId="0" shapeId="0">
      <text>
        <r>
          <rPr>
            <b/>
            <sz val="9"/>
            <color indexed="81"/>
            <rFont val="Segoe UI"/>
            <charset val="1"/>
          </rPr>
          <t>Admin:</t>
        </r>
        <r>
          <rPr>
            <sz val="9"/>
            <color indexed="81"/>
            <rFont val="Segoe UI"/>
            <charset val="1"/>
          </rPr>
          <t xml:space="preserve">
Prijatá ešte jedna družinárka</t>
        </r>
      </text>
    </comment>
    <comment ref="M53" authorId="0" shapeId="0">
      <text>
        <r>
          <rPr>
            <b/>
            <sz val="9"/>
            <color indexed="81"/>
            <rFont val="Segoe UI"/>
            <charset val="1"/>
          </rPr>
          <t>Admin:</t>
        </r>
        <r>
          <rPr>
            <sz val="9"/>
            <color indexed="81"/>
            <rFont val="Segoe UI"/>
            <charset val="1"/>
          </rPr>
          <t xml:space="preserve">
Nová položka
</t>
        </r>
      </text>
    </comment>
  </commentList>
</comments>
</file>

<file path=xl/comments8.xml><?xml version="1.0" encoding="utf-8"?>
<comments xmlns="http://schemas.openxmlformats.org/spreadsheetml/2006/main">
  <authors>
    <author>LELKEŠOVÁ Katarína</author>
  </authors>
  <commentList>
    <comment ref="N18" authorId="0" shapeId="0">
      <text>
        <r>
          <rPr>
            <b/>
            <sz val="9"/>
            <color indexed="81"/>
            <rFont val="Segoe UI"/>
            <family val="2"/>
            <charset val="238"/>
          </rPr>
          <t>LELKEŠOVÁ Katarína:</t>
        </r>
        <r>
          <rPr>
            <sz val="9"/>
            <color indexed="81"/>
            <rFont val="Segoe UI"/>
            <family val="2"/>
            <charset val="238"/>
          </rPr>
          <t xml:space="preserve">
odvody sú účtované pri správe OcU</t>
        </r>
      </text>
    </comment>
    <comment ref="L25" authorId="0" shapeId="0">
      <text>
        <r>
          <rPr>
            <b/>
            <sz val="9"/>
            <color indexed="81"/>
            <rFont val="Segoe UI"/>
            <family val="2"/>
            <charset val="238"/>
          </rPr>
          <t>LELKEŠOVÁ Katarína:</t>
        </r>
        <r>
          <rPr>
            <sz val="9"/>
            <color indexed="81"/>
            <rFont val="Segoe UI"/>
            <family val="2"/>
            <charset val="238"/>
          </rPr>
          <t xml:space="preserve">
rok 2017
</t>
        </r>
      </text>
    </comment>
    <comment ref="M25" authorId="0" shapeId="0">
      <text>
        <r>
          <rPr>
            <b/>
            <sz val="9"/>
            <color indexed="81"/>
            <rFont val="Segoe UI"/>
            <family val="2"/>
            <charset val="238"/>
          </rPr>
          <t>LELKEŠOVÁ Katarína:</t>
        </r>
        <r>
          <rPr>
            <sz val="9"/>
            <color indexed="81"/>
            <rFont val="Segoe UI"/>
            <family val="2"/>
            <charset val="238"/>
          </rPr>
          <t xml:space="preserve">
rok 2017
</t>
        </r>
      </text>
    </comment>
  </commentList>
</comments>
</file>

<file path=xl/comments9.xml><?xml version="1.0" encoding="utf-8"?>
<comments xmlns="http://schemas.openxmlformats.org/spreadsheetml/2006/main">
  <authors>
    <author>LELKEŠOVÁ Katarína</author>
    <author>Admin</author>
  </authors>
  <commentList>
    <comment ref="M23" authorId="0" shapeId="0">
      <text>
        <r>
          <rPr>
            <b/>
            <sz val="9"/>
            <color indexed="81"/>
            <rFont val="Segoe UI"/>
            <charset val="1"/>
          </rPr>
          <t>LELKEŠOVÁ Katarína:</t>
        </r>
        <r>
          <rPr>
            <sz val="9"/>
            <color indexed="81"/>
            <rFont val="Segoe UI"/>
            <charset val="1"/>
          </rPr>
          <t xml:space="preserve">
500 eur preúčtované na PHM orba</t>
        </r>
      </text>
    </comment>
    <comment ref="L33" authorId="1" shapeId="0">
      <text>
        <r>
          <rPr>
            <b/>
            <sz val="9"/>
            <color indexed="81"/>
            <rFont val="Segoe UI"/>
            <charset val="1"/>
          </rPr>
          <t>Admin:</t>
        </r>
        <r>
          <rPr>
            <sz val="9"/>
            <color indexed="81"/>
            <rFont val="Segoe UI"/>
            <charset val="1"/>
          </rPr>
          <t xml:space="preserve">
Mohyla, ihrisko M. Paka, Edmár...</t>
        </r>
      </text>
    </comment>
    <comment ref="L35" authorId="1" shapeId="0">
      <text>
        <r>
          <rPr>
            <b/>
            <sz val="9"/>
            <color indexed="81"/>
            <rFont val="Segoe UI"/>
            <charset val="1"/>
          </rPr>
          <t>Admin:</t>
        </r>
        <r>
          <rPr>
            <sz val="9"/>
            <color indexed="81"/>
            <rFont val="Segoe UI"/>
            <charset val="1"/>
          </rPr>
          <t xml:space="preserve">
Kanalizácia</t>
        </r>
      </text>
    </comment>
  </commentList>
</comments>
</file>

<file path=xl/sharedStrings.xml><?xml version="1.0" encoding="utf-8"?>
<sst xmlns="http://schemas.openxmlformats.org/spreadsheetml/2006/main" count="1354" uniqueCount="531">
  <si>
    <t>Ostatné kultúrne služby</t>
  </si>
  <si>
    <t>Verejná zeleň</t>
  </si>
  <si>
    <t>Podporná činnosť - správa obce</t>
  </si>
  <si>
    <t>Finančná a rozpočtová oblasť</t>
  </si>
  <si>
    <t>Obce - hlásenie pobytu občanov a reg.obyv.</t>
  </si>
  <si>
    <t>Ochrana ŽP inde neklasifikovaná</t>
  </si>
  <si>
    <t>Nakladanie s odpadmi</t>
  </si>
  <si>
    <t xml:space="preserve">Rekreačné a šport.služby </t>
  </si>
  <si>
    <t>poplatok za komunálne odpady a drobné stavebné odpady</t>
  </si>
  <si>
    <t>spolu</t>
  </si>
  <si>
    <t>VÝDAVKY SPOLU (bežné + kapitálové):</t>
  </si>
  <si>
    <t>ukazovateľ</t>
  </si>
  <si>
    <t>1</t>
  </si>
  <si>
    <t>2</t>
  </si>
  <si>
    <t>3</t>
  </si>
  <si>
    <t>4</t>
  </si>
  <si>
    <t>Obce</t>
  </si>
  <si>
    <t>funkčná</t>
  </si>
  <si>
    <t>ekonomická klasifikácia</t>
  </si>
  <si>
    <t>Kapitálové výdavky</t>
  </si>
  <si>
    <t>Bežné príjmy</t>
  </si>
  <si>
    <t>Rozpočet</t>
  </si>
  <si>
    <t>kategória</t>
  </si>
  <si>
    <t>položka</t>
  </si>
  <si>
    <t>podpo-</t>
  </si>
  <si>
    <t>ložka</t>
  </si>
  <si>
    <t>príjem</t>
  </si>
  <si>
    <t>100</t>
  </si>
  <si>
    <t>DAŇOVÉ  PRÍJMY</t>
  </si>
  <si>
    <t>110</t>
  </si>
  <si>
    <t>Dane z príjmov a kapitálového majetku</t>
  </si>
  <si>
    <t>111</t>
  </si>
  <si>
    <t>003</t>
  </si>
  <si>
    <t>Výnos dane z príjmov poukázaný územnej samospráve</t>
  </si>
  <si>
    <t>120</t>
  </si>
  <si>
    <t>Dane z majetku</t>
  </si>
  <si>
    <t>121</t>
  </si>
  <si>
    <t>daň z nehnuteľností</t>
  </si>
  <si>
    <t>001</t>
  </si>
  <si>
    <t xml:space="preserve">    - z pozemkov</t>
  </si>
  <si>
    <t>002</t>
  </si>
  <si>
    <t xml:space="preserve">    - zo stavieb</t>
  </si>
  <si>
    <t>130</t>
  </si>
  <si>
    <t>Domáce dane na tovary a služby</t>
  </si>
  <si>
    <t>133</t>
  </si>
  <si>
    <t>013</t>
  </si>
  <si>
    <t>200</t>
  </si>
  <si>
    <t>210</t>
  </si>
  <si>
    <t>Príjmy z podnikania a z vlastníctva majetku</t>
  </si>
  <si>
    <t>212</t>
  </si>
  <si>
    <t>z prenajatých budov, priestorov a objektov</t>
  </si>
  <si>
    <t>220</t>
  </si>
  <si>
    <t>Administratívne a iné poplatky a platby</t>
  </si>
  <si>
    <t>221</t>
  </si>
  <si>
    <t>004</t>
  </si>
  <si>
    <t>222</t>
  </si>
  <si>
    <t>pokuty a penále za porušenie predpisov</t>
  </si>
  <si>
    <t>223</t>
  </si>
  <si>
    <t>240</t>
  </si>
  <si>
    <t>Úroky z domácich úverov,pôžičiek a vkladov</t>
  </si>
  <si>
    <t>242</t>
  </si>
  <si>
    <t>z vkladov</t>
  </si>
  <si>
    <t xml:space="preserve">Poistenie </t>
  </si>
  <si>
    <t>Vývoz odpadu</t>
  </si>
  <si>
    <t>Odmeny pre poslancov</t>
  </si>
  <si>
    <t>Cestovné náhrady - tuzemské+zahraničné</t>
  </si>
  <si>
    <t>Palivo</t>
  </si>
  <si>
    <t>Elektrická energia</t>
  </si>
  <si>
    <t>Zimná údržba MK</t>
  </si>
  <si>
    <t>300</t>
  </si>
  <si>
    <t>GRANTY  A  TRANSFERY</t>
  </si>
  <si>
    <t>310</t>
  </si>
  <si>
    <t>312</t>
  </si>
  <si>
    <t>Transfery v rámci verejnej správy</t>
  </si>
  <si>
    <t>Dotácia na matriku</t>
  </si>
  <si>
    <t>BEŽNÉ PRÍJMY SPOLU:</t>
  </si>
  <si>
    <t>poplatok za znečisťovanie ovzdušia</t>
  </si>
  <si>
    <t>Kapitálové príjmy</t>
  </si>
  <si>
    <t>230</t>
  </si>
  <si>
    <t>233</t>
  </si>
  <si>
    <t>KAPITÁLOVÉ PRÍJMY SPOLU:</t>
  </si>
  <si>
    <t>Bežný rozpočet, kapitálový rozpočet - sumarizácia</t>
  </si>
  <si>
    <t>Bežné príjmy spolu:</t>
  </si>
  <si>
    <t>Bežné výdavky spolu:</t>
  </si>
  <si>
    <t>Kapitálové príjmy spolu:</t>
  </si>
  <si>
    <t xml:space="preserve">Kapitálové výdavky spolu: </t>
  </si>
  <si>
    <t>Výdavky*</t>
  </si>
  <si>
    <t xml:space="preserve">* - V  zmysle  §   10  ods. 6   zákona   č. 583/2004  Z.z.  o   rozpočtových   pravidlách   územnej samosprávy </t>
  </si>
  <si>
    <t xml:space="preserve">     sú súčasťou rozpočtu obce  aj  finančné  operácie, ktorými sa vykonávajú prevody z peňažných fondov</t>
  </si>
  <si>
    <t xml:space="preserve">     obce a  realizujú  návratné  zdroje  financovania  a ich splácanie. Finančné operácie nie sú súčasťou príjmov</t>
  </si>
  <si>
    <t xml:space="preserve">    a výdavkov rozpočtu obce.</t>
  </si>
  <si>
    <t>Prevody z mimorozpočtových fondov</t>
  </si>
  <si>
    <t xml:space="preserve">   z toho:</t>
  </si>
  <si>
    <t>klasifik.</t>
  </si>
  <si>
    <t>Akti-</t>
  </si>
  <si>
    <t>vita</t>
  </si>
  <si>
    <t>Autodoprava</t>
  </si>
  <si>
    <t>Ochrana pred požiarmi</t>
  </si>
  <si>
    <t>6</t>
  </si>
  <si>
    <t>Verejné osvetlenie</t>
  </si>
  <si>
    <t>Audit  a  rating</t>
  </si>
  <si>
    <t>Miestny rozhlas</t>
  </si>
  <si>
    <t>Civilná ochrana</t>
  </si>
  <si>
    <t>Mzdy, platy a ostatné osobné vyrovnania</t>
  </si>
  <si>
    <t>Iné všeobecné služby - matrika</t>
  </si>
  <si>
    <t xml:space="preserve">Cestná doprava </t>
  </si>
  <si>
    <t>10</t>
  </si>
  <si>
    <t>Obecný informačný systém</t>
  </si>
  <si>
    <t>Školenia, kurzy a semináre</t>
  </si>
  <si>
    <t>Softvér, licencia</t>
  </si>
  <si>
    <t>Všeobecný materiál</t>
  </si>
  <si>
    <t>Palivo, mazivá, oleje, špeciál. kvapaliny</t>
  </si>
  <si>
    <t>Uloženie odpadu</t>
  </si>
  <si>
    <t>Údržba miestnych komunikácií</t>
  </si>
  <si>
    <t>Materská škola</t>
  </si>
  <si>
    <t>Základná škola I. stupeň</t>
  </si>
  <si>
    <t>Školský klub detí</t>
  </si>
  <si>
    <t xml:space="preserve">Miestny kultúrny dom </t>
  </si>
  <si>
    <t>Audítorská služba</t>
  </si>
  <si>
    <t>Mzdy, platy a ost. osobné vyrovnanie</t>
  </si>
  <si>
    <t>Poštovné a telekomunikácie</t>
  </si>
  <si>
    <t>Školské stravovanie</t>
  </si>
  <si>
    <t>Školská jedáleň</t>
  </si>
  <si>
    <t>Predškolská výchova s bežnou starostlivosťou</t>
  </si>
  <si>
    <t>Základné vzdelanie s bežnou starostlivosťou</t>
  </si>
  <si>
    <t xml:space="preserve">Zariadenie pre záujmové vzdelávanie </t>
  </si>
  <si>
    <t xml:space="preserve"> Obecná knižnica</t>
  </si>
  <si>
    <t>Údržba VO</t>
  </si>
  <si>
    <t>Cintorín</t>
  </si>
  <si>
    <t>Starostlivosť o dôchodcov</t>
  </si>
  <si>
    <t>Deň dôchodcov</t>
  </si>
  <si>
    <t>PROGRAM 12:     Podporná činnosť</t>
  </si>
  <si>
    <t>Bežné výdavky v EUR</t>
  </si>
  <si>
    <t>daň za psa</t>
  </si>
  <si>
    <t xml:space="preserve">administratívne poplatky - výherné prístroje </t>
  </si>
  <si>
    <t xml:space="preserve">         </t>
  </si>
  <si>
    <t>cintorínske služby - hrobové miesta</t>
  </si>
  <si>
    <t>Dotácie na základné vzdelanie - ZŠ</t>
  </si>
  <si>
    <t>Dotácia na vzdelavacie poukazy</t>
  </si>
  <si>
    <t>Stavebný poriadok</t>
  </si>
  <si>
    <t>Dane a poplatky z minulých období</t>
  </si>
  <si>
    <t>Príjmové finančné operácie</t>
  </si>
  <si>
    <t>453</t>
  </si>
  <si>
    <t>Príjmy z ostatných finančných operácií</t>
  </si>
  <si>
    <t>Zostatok prostriedkov z predchádzajúcich rokov</t>
  </si>
  <si>
    <t>PRÍJMOVÉ FINANČNÉ OPERÁCIE SPOLU</t>
  </si>
  <si>
    <t>400</t>
  </si>
  <si>
    <t>Celkom bežné príjmy</t>
  </si>
  <si>
    <t xml:space="preserve">Celkom kapitálové príjmy </t>
  </si>
  <si>
    <t>Činnosť matriky a REGOB</t>
  </si>
  <si>
    <t>Kapitálové výdavky v EUR</t>
  </si>
  <si>
    <t>Kapitálové výdavky celkom</t>
  </si>
  <si>
    <t>Kultúra</t>
  </si>
  <si>
    <t>daň za predajné automaty</t>
  </si>
  <si>
    <t>POHĽADÁVKY</t>
  </si>
  <si>
    <t>Výdavkové finančné operácie</t>
  </si>
  <si>
    <t>Výdavky z  ostatných finančných operácií</t>
  </si>
  <si>
    <t>800</t>
  </si>
  <si>
    <t>VÝDAVKOVÉ FINANČNÉ OPERÁCIE SPOLU</t>
  </si>
  <si>
    <t>PRÍJMY SPOLU    (bežné + kapitálové):</t>
  </si>
  <si>
    <t xml:space="preserve">Dlhodobý bankový úver </t>
  </si>
  <si>
    <t>Príjmové finančné operácie *</t>
  </si>
  <si>
    <t xml:space="preserve">Dávky sociálnej pomoci </t>
  </si>
  <si>
    <t>Prebytok +/- schodok bežného rozpočtu:</t>
  </si>
  <si>
    <t>Prebytok  +  /  -  schodok</t>
  </si>
  <si>
    <t>Prebytok +/- schodok kapitálového rozpočtu:</t>
  </si>
  <si>
    <t>VÝSLEDOK HOSPODÁRENIA</t>
  </si>
  <si>
    <t>012</t>
  </si>
  <si>
    <t>Poplatok -autorský</t>
  </si>
  <si>
    <t>Zasadnutia orgánov obce</t>
  </si>
  <si>
    <t xml:space="preserve">Bežné výdavky v EUR </t>
  </si>
  <si>
    <t>Vzdelávanie zamestnancov obce</t>
  </si>
  <si>
    <t>PRÍJMOVÁ ČASŤ - SUMARIZÁCIA</t>
  </si>
  <si>
    <t>VÝDAVKOVÁ ČASŤ - SUMARIZÁCIA</t>
  </si>
  <si>
    <t>Celkom bežné výdavky</t>
  </si>
  <si>
    <t xml:space="preserve">Celkom kapitálové výdavky </t>
  </si>
  <si>
    <t>Celkom finančné  operácie - výdavkové</t>
  </si>
  <si>
    <t>Celkom finančné  operácie - príjmové</t>
  </si>
  <si>
    <t xml:space="preserve">spolu </t>
  </si>
  <si>
    <t>SPOLU VÝDAVKY</t>
  </si>
  <si>
    <t>Poštovné a telek. služby</t>
  </si>
  <si>
    <t xml:space="preserve">daň za zábavné hracie prístroje </t>
  </si>
  <si>
    <t>006</t>
  </si>
  <si>
    <t>daň za užívanie verejného priestranstva</t>
  </si>
  <si>
    <t>daň za zber komunálneho odpadu</t>
  </si>
  <si>
    <t>prenájom pozemkov</t>
  </si>
  <si>
    <t>prenájom budov a objektov / KD, pošta a i./</t>
  </si>
  <si>
    <t>01</t>
  </si>
  <si>
    <t>03</t>
  </si>
  <si>
    <t>Nedaňové príjmy :</t>
  </si>
  <si>
    <t xml:space="preserve">správne poplatky </t>
  </si>
  <si>
    <t>00</t>
  </si>
  <si>
    <t>ostatné poplatky</t>
  </si>
  <si>
    <t>zákonné poplatky za uloženie odpadu</t>
  </si>
  <si>
    <t>05</t>
  </si>
  <si>
    <t>miestny rozhlas</t>
  </si>
  <si>
    <t>06</t>
  </si>
  <si>
    <t>poplatok za hrobové miesta / cintorínsky popl/</t>
  </si>
  <si>
    <t>02</t>
  </si>
  <si>
    <t>príspevok na stravovanie zo SF</t>
  </si>
  <si>
    <t>07</t>
  </si>
  <si>
    <t>Dotácia REGOB</t>
  </si>
  <si>
    <t>Dotácia matrika</t>
  </si>
  <si>
    <t>Dotácia stavebníctvo</t>
  </si>
  <si>
    <t>04</t>
  </si>
  <si>
    <t>Dotácia ŽP</t>
  </si>
  <si>
    <t>Dotácia vzdelávacie poukazy</t>
  </si>
  <si>
    <t>09</t>
  </si>
  <si>
    <t>Dotácia výchova a vzdelávanie MŠ</t>
  </si>
  <si>
    <t>Dotácia asistent učiteľa</t>
  </si>
  <si>
    <t>24</t>
  </si>
  <si>
    <t>Dotácia skladník CO</t>
  </si>
  <si>
    <t>Príjem z predaja pozemkov</t>
  </si>
  <si>
    <t>01.116</t>
  </si>
  <si>
    <t xml:space="preserve">Mzdy a odvody starostu a aparátu obce </t>
  </si>
  <si>
    <t>Mzdy a odvody obecný kontrolór</t>
  </si>
  <si>
    <t>611</t>
  </si>
  <si>
    <t>614</t>
  </si>
  <si>
    <t xml:space="preserve">Odmeny manažmentu obce </t>
  </si>
  <si>
    <t>Cestovné</t>
  </si>
  <si>
    <t>Telekomunikačné služby a internet</t>
  </si>
  <si>
    <t>Poštovné služby</t>
  </si>
  <si>
    <t>kancelárske potreby</t>
  </si>
  <si>
    <t>Reprezentačné</t>
  </si>
  <si>
    <t xml:space="preserve">Služby pre obec </t>
  </si>
  <si>
    <t>Nájomné za prenájom pozemkov</t>
  </si>
  <si>
    <t>636001</t>
  </si>
  <si>
    <t>Nájomné za pozemok zberný dvor</t>
  </si>
  <si>
    <t>63306</t>
  </si>
  <si>
    <t xml:space="preserve">Interné služby obce </t>
  </si>
  <si>
    <t xml:space="preserve">Služby občanom </t>
  </si>
  <si>
    <t>0133</t>
  </si>
  <si>
    <t>Služby občanom</t>
  </si>
  <si>
    <t>01116</t>
  </si>
  <si>
    <t>Mzdy a odvody</t>
  </si>
  <si>
    <t>08300</t>
  </si>
  <si>
    <t>Bezpečnosť a poriadok</t>
  </si>
  <si>
    <t>Šport</t>
  </si>
  <si>
    <t>08100</t>
  </si>
  <si>
    <t>Plyn</t>
  </si>
  <si>
    <t>03200</t>
  </si>
  <si>
    <t>03220</t>
  </si>
  <si>
    <t>Mzda skladníka CO</t>
  </si>
  <si>
    <t>Servis a údržba techniky</t>
  </si>
  <si>
    <t>Rovnošaty a športové prilby</t>
  </si>
  <si>
    <t xml:space="preserve">    Odpadové hospodárstvo</t>
  </si>
  <si>
    <t xml:space="preserve">Odpadové hospodárstvo </t>
  </si>
  <si>
    <t>04510</t>
  </si>
  <si>
    <t>Nákup kuka nádob</t>
  </si>
  <si>
    <t>Prevádzka zberného dvora</t>
  </si>
  <si>
    <t>Materiál - posypová soľ</t>
  </si>
  <si>
    <t xml:space="preserve">    Pozemné komunikácie</t>
  </si>
  <si>
    <t xml:space="preserve"> POZEMNÉ  KOMUNIKÁCIE</t>
  </si>
  <si>
    <t xml:space="preserve">Vzdelávanie </t>
  </si>
  <si>
    <t>09111</t>
  </si>
  <si>
    <t xml:space="preserve">Vodné stočné </t>
  </si>
  <si>
    <t>Telekomunikačné služby</t>
  </si>
  <si>
    <t>Poštovné</t>
  </si>
  <si>
    <t>Čistiace prostriedky</t>
  </si>
  <si>
    <t>Učebné pomôcky</t>
  </si>
  <si>
    <t>Ochranné pracovné pomôcky</t>
  </si>
  <si>
    <t>Materiálové výdavky</t>
  </si>
  <si>
    <t xml:space="preserve">Drobná údržba </t>
  </si>
  <si>
    <t>09121</t>
  </si>
  <si>
    <t xml:space="preserve">Materiálové výdavky </t>
  </si>
  <si>
    <t>09800</t>
  </si>
  <si>
    <t>09601</t>
  </si>
  <si>
    <t>Energie - plyn</t>
  </si>
  <si>
    <t>Obnova sotvéru</t>
  </si>
  <si>
    <t>Drobná údržba</t>
  </si>
  <si>
    <t xml:space="preserve">Opatrenia na zachovanie školy </t>
  </si>
  <si>
    <t>Príspevok na učebné pomôcky</t>
  </si>
  <si>
    <t>08201</t>
  </si>
  <si>
    <t xml:space="preserve">    Kultúra</t>
  </si>
  <si>
    <t>Energie el. energia</t>
  </si>
  <si>
    <t>Čistiace práce a čistiace pros.</t>
  </si>
  <si>
    <t>knihy</t>
  </si>
  <si>
    <t>Ostatná činnosť v kultúre</t>
  </si>
  <si>
    <t>Deň detí</t>
  </si>
  <si>
    <t xml:space="preserve">Deň obce </t>
  </si>
  <si>
    <t>Mikulášsky večierok</t>
  </si>
  <si>
    <t>Družobné návštevy Péteri, Vaskút</t>
  </si>
  <si>
    <t>Vedenie obecnej kroniky</t>
  </si>
  <si>
    <t>Údržba MR</t>
  </si>
  <si>
    <t>Elektrika</t>
  </si>
  <si>
    <t xml:space="preserve">  PROSTREDIE  PRE  ŽIVOT</t>
  </si>
  <si>
    <t>06400</t>
  </si>
  <si>
    <t>Ochranné pracovné prostriedky</t>
  </si>
  <si>
    <t>Údržba strojov</t>
  </si>
  <si>
    <t>Pitný režim</t>
  </si>
  <si>
    <t>08400</t>
  </si>
  <si>
    <t>Poplatok AREA</t>
  </si>
  <si>
    <t>Materiálové výdavky / konvy /</t>
  </si>
  <si>
    <t xml:space="preserve">Ochrana životného prostredia </t>
  </si>
  <si>
    <t>Údržba domov smútku</t>
  </si>
  <si>
    <t>Údržba cintorínov</t>
  </si>
  <si>
    <t>mzdy</t>
  </si>
  <si>
    <t>Spolu</t>
  </si>
  <si>
    <t xml:space="preserve">    Sociálne služby</t>
  </si>
  <si>
    <t>Transfer pri narodení dieťaťa</t>
  </si>
  <si>
    <t>10202</t>
  </si>
  <si>
    <t xml:space="preserve">Príspevok na stravovanie dôchodcov </t>
  </si>
  <si>
    <t>Stravovanie dôchodcov</t>
  </si>
  <si>
    <t>Vianočný peňažný príspevok dôch.</t>
  </si>
  <si>
    <t xml:space="preserve">Ostatné sociálne služby </t>
  </si>
  <si>
    <t xml:space="preserve">Rozvoj obce </t>
  </si>
  <si>
    <t>Detské ihriská</t>
  </si>
  <si>
    <t>Podporná činnosť</t>
  </si>
  <si>
    <t>Reklama, propagácia a inzercia</t>
  </si>
  <si>
    <t xml:space="preserve">Poplatok za WEB stránku obce </t>
  </si>
  <si>
    <t>Tvorba SF povinný prídel</t>
  </si>
  <si>
    <t xml:space="preserve">Poistenie majetku obce </t>
  </si>
  <si>
    <t>0112</t>
  </si>
  <si>
    <t>Poplatky bankám</t>
  </si>
  <si>
    <t>Obce,   z toho:</t>
  </si>
  <si>
    <t xml:space="preserve">    Plánovanie, manažment a kontrola</t>
  </si>
  <si>
    <t xml:space="preserve">     Pozemné komunikácie</t>
  </si>
  <si>
    <t xml:space="preserve">    Interné služby obce</t>
  </si>
  <si>
    <t xml:space="preserve">    Služby občanom</t>
  </si>
  <si>
    <t xml:space="preserve">     Bezpečnosť, právo a poriadok</t>
  </si>
  <si>
    <t xml:space="preserve">     Odpadové hospodárstvo</t>
  </si>
  <si>
    <t xml:space="preserve">     Vzdelávanie</t>
  </si>
  <si>
    <t xml:space="preserve">     Kultúra</t>
  </si>
  <si>
    <t xml:space="preserve">     Šport</t>
  </si>
  <si>
    <t xml:space="preserve">     Prostredie pre život</t>
  </si>
  <si>
    <t xml:space="preserve">    Podporná činnosť</t>
  </si>
  <si>
    <t xml:space="preserve">Bytové hospodárstvo </t>
  </si>
  <si>
    <t>Údržba bytov</t>
  </si>
  <si>
    <t xml:space="preserve">Ostatné kapitálové výdavky </t>
  </si>
  <si>
    <t>daň za ubytovacie kapacity</t>
  </si>
  <si>
    <t>Dotácia cestná doprava a pozemné komunikácie</t>
  </si>
  <si>
    <t>Prenájom pozemkov  - ihrisko TJ</t>
  </si>
  <si>
    <t xml:space="preserve">Servis a údržba auta </t>
  </si>
  <si>
    <t>Odborná literatúra</t>
  </si>
  <si>
    <t>Stavebný úrad -paušálny poplatok</t>
  </si>
  <si>
    <t>Verejné súťaže</t>
  </si>
  <si>
    <t>Príjmy stravné dôchodcovia</t>
  </si>
  <si>
    <t xml:space="preserve">Príjmy stravné zamestnanci </t>
  </si>
  <si>
    <t>Energie - elektrická en.</t>
  </si>
  <si>
    <t>Údržba objektov obce - budovy</t>
  </si>
  <si>
    <t>Nedaňové príjmy kapitálové</t>
  </si>
  <si>
    <t>Oprava KD</t>
  </si>
  <si>
    <t>Rozšírenie osvetlenia na cint. ČP</t>
  </si>
  <si>
    <t>Vybudovanie chodníkov , VP, MP a ČP</t>
  </si>
  <si>
    <t>Spolu:</t>
  </si>
  <si>
    <t>Manažment a kontrola</t>
  </si>
  <si>
    <r>
      <t xml:space="preserve"> </t>
    </r>
    <r>
      <rPr>
        <sz val="18"/>
        <color theme="1"/>
        <rFont val="Arial"/>
        <family val="2"/>
        <charset val="238"/>
      </rPr>
      <t xml:space="preserve"> SOCIÁLNE  SLUŽBY</t>
    </r>
  </si>
  <si>
    <t>Kapitálové výdavky  711</t>
  </si>
  <si>
    <t>Kapitálové výdavky  716</t>
  </si>
  <si>
    <t>Kapitálové výdavky  717</t>
  </si>
  <si>
    <r>
      <t>SPOLU PRÍJMY</t>
    </r>
    <r>
      <rPr>
        <sz val="12"/>
        <rFont val="Arial"/>
        <family val="2"/>
        <charset val="238"/>
      </rPr>
      <t xml:space="preserve"> </t>
    </r>
  </si>
  <si>
    <r>
      <t xml:space="preserve">F I N A N Č N É   O P E R Á CI E </t>
    </r>
    <r>
      <rPr>
        <b/>
        <i/>
        <vertAlign val="superscript"/>
        <sz val="12"/>
        <rFont val="Arial"/>
        <family val="2"/>
        <charset val="238"/>
      </rPr>
      <t>*</t>
    </r>
  </si>
  <si>
    <t>Príjmy spolu</t>
  </si>
  <si>
    <t>Csemadok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</si>
  <si>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</si>
  <si>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</si>
  <si>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</si>
  <si>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</si>
  <si>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</si>
  <si>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</si>
  <si>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</si>
  <si>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</si>
  <si>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</si>
  <si>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</si>
  <si>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</si>
  <si>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</si>
  <si>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 xml:space="preserve">Príjmové finančné operácie </t>
  </si>
  <si>
    <t>Rozpočet 2018</t>
  </si>
  <si>
    <t>08</t>
  </si>
  <si>
    <t>Dotácia - škola prírody</t>
  </si>
  <si>
    <t>Rozpočet na rok 2018</t>
  </si>
  <si>
    <t>Cestovné a súťaže</t>
  </si>
  <si>
    <t>Odber kuchynského odpadu</t>
  </si>
  <si>
    <t>Materiál</t>
  </si>
  <si>
    <t>Mzdy hospodára</t>
  </si>
  <si>
    <t>Dobrovoľný hasičský zbor</t>
  </si>
  <si>
    <t>KMK DAGNIK</t>
  </si>
  <si>
    <t>GRACE</t>
  </si>
  <si>
    <t>Klub dôchodcov</t>
  </si>
  <si>
    <t>OV Csemadok Dun. Streda</t>
  </si>
  <si>
    <t>Cirkev</t>
  </si>
  <si>
    <t>Transfery na členské príspevky</t>
  </si>
  <si>
    <t>2018</t>
  </si>
  <si>
    <t>Výsledok hospodárenia</t>
  </si>
  <si>
    <t>Výdavky spolu:</t>
  </si>
  <si>
    <t>Likvidácia čiernych skládok</t>
  </si>
  <si>
    <t>Poplatok SW Dcom</t>
  </si>
  <si>
    <t>Poplatok SW Made - Urbis</t>
  </si>
  <si>
    <t>Vianočný peňažný Invalid. dôchodca</t>
  </si>
  <si>
    <t>Ochutnávka zabíjačkových špec.</t>
  </si>
  <si>
    <t>Rekonštrukcia ciest v obciach</t>
  </si>
  <si>
    <t>Kancelárske potreby</t>
  </si>
  <si>
    <t xml:space="preserve">Poplatky za soc. rozhodnutia  </t>
  </si>
  <si>
    <t>Energie - plyn (ZŠ, MŠ, jedáleň)</t>
  </si>
  <si>
    <t>Energie - el. energia (ZŠ, MŠ, jedáleň)</t>
  </si>
  <si>
    <t>Energie-plyn (KD+ubytovanie)</t>
  </si>
  <si>
    <t>prenájom 8 bj</t>
  </si>
  <si>
    <t xml:space="preserve">prenájom 12 bj. </t>
  </si>
  <si>
    <t>Vodné a stočné</t>
  </si>
  <si>
    <t>El. energia 12 bj.</t>
  </si>
  <si>
    <t>Transfery spol. organizáciám</t>
  </si>
  <si>
    <t>služby občanom - orba</t>
  </si>
  <si>
    <t>príspevok na stravovanie zamestnancov 55%</t>
  </si>
  <si>
    <t>Dotácia DHZ</t>
  </si>
  <si>
    <t>11</t>
  </si>
  <si>
    <t>Príspevok na stravovanie zam. 55 %</t>
  </si>
  <si>
    <t>Stravné uhradené zamestnancami</t>
  </si>
  <si>
    <t>Príspevok na stravovanie SF</t>
  </si>
  <si>
    <t>Spolu na rok 2018</t>
  </si>
  <si>
    <t>63705</t>
  </si>
  <si>
    <t>spolu pre rok 2018</t>
  </si>
  <si>
    <t xml:space="preserve">PHM a údržba verejnej zelene  </t>
  </si>
  <si>
    <t>PHM orba</t>
  </si>
  <si>
    <t>Materiálové výdavky a kancelárske potreby</t>
  </si>
  <si>
    <t>Rozpočet obce Veľká Paka na rok 2018</t>
  </si>
  <si>
    <t>Splátka úveru ŠFRB 12 bj</t>
  </si>
  <si>
    <t>Splátka leasingu</t>
  </si>
  <si>
    <t>Bežné výdavky v EUR na rok 2018</t>
  </si>
  <si>
    <t>Transfer - prvá pomoc</t>
  </si>
  <si>
    <t>Oplotenie školy</t>
  </si>
  <si>
    <t>Požiarna zbrojnica Čukárska Paka</t>
  </si>
  <si>
    <t>25</t>
  </si>
  <si>
    <t>Transfer register adries</t>
  </si>
  <si>
    <t>publikácia o obci</t>
  </si>
  <si>
    <t>všeobecné a špeciálne služby</t>
  </si>
  <si>
    <t>Advokát</t>
  </si>
  <si>
    <t>Pokosenie skládky</t>
  </si>
  <si>
    <t xml:space="preserve">Školské výlety </t>
  </si>
  <si>
    <t>Zariadenie interiéru / lavice/</t>
  </si>
  <si>
    <t>Parkovné</t>
  </si>
  <si>
    <t>Oprava a kontrola hasiacich prístr.</t>
  </si>
  <si>
    <t>7</t>
  </si>
  <si>
    <t>Nálepky</t>
  </si>
  <si>
    <t xml:space="preserve">Kontrola multif. Ihriska </t>
  </si>
  <si>
    <t>Fotografické služby</t>
  </si>
  <si>
    <t>Mapy</t>
  </si>
  <si>
    <t>Kapitálový rozpočet na rok 2018</t>
  </si>
  <si>
    <t>Kanalizácia</t>
  </si>
  <si>
    <t>Spevnené plochy ZŠ</t>
  </si>
  <si>
    <t>5</t>
  </si>
  <si>
    <t>P</t>
  </si>
  <si>
    <t>Podnikateľské príjmy :</t>
  </si>
  <si>
    <t>Ubytovanie</t>
  </si>
  <si>
    <t>Vodné stočné</t>
  </si>
  <si>
    <t xml:space="preserve">Podnikateľké výdavky - vodovod </t>
  </si>
  <si>
    <t>El. energia</t>
  </si>
  <si>
    <t>Rozbory vody</t>
  </si>
  <si>
    <t>Údržba a čistenie</t>
  </si>
  <si>
    <t>Stočné</t>
  </si>
  <si>
    <t xml:space="preserve">Ubytovanie </t>
  </si>
  <si>
    <t>Podnikateľské výdavky spolu:</t>
  </si>
  <si>
    <t>Príjmy</t>
  </si>
  <si>
    <t>Výdavky</t>
  </si>
  <si>
    <t>v tom VÚB:</t>
  </si>
  <si>
    <t xml:space="preserve">          VÚB 956:</t>
  </si>
  <si>
    <t xml:space="preserve">          VÚB ZŠ:</t>
  </si>
  <si>
    <t xml:space="preserve">          VÚB 8 bj:</t>
  </si>
  <si>
    <t xml:space="preserve">          VÚB 12 bj</t>
  </si>
  <si>
    <t xml:space="preserve">          VÚB ZOHŽO</t>
  </si>
  <si>
    <t xml:space="preserve">          VÚB matrika</t>
  </si>
  <si>
    <t xml:space="preserve">          Prima I</t>
  </si>
  <si>
    <t xml:space="preserve">         Prima III</t>
  </si>
  <si>
    <t>Pokladňa</t>
  </si>
  <si>
    <t xml:space="preserve">         Prima II / NDS/</t>
  </si>
  <si>
    <t>Úroky na leasing SA</t>
  </si>
  <si>
    <t>Plnenie k 31.07.2018</t>
  </si>
  <si>
    <t>Plnenie k 30.11.2018</t>
  </si>
  <si>
    <t>Transfer voľby do samosprávy</t>
  </si>
  <si>
    <t>Transfer učebnice</t>
  </si>
  <si>
    <t>Transfer odchodné ZŠ</t>
  </si>
  <si>
    <t>Čerpanie k 31.07.2018</t>
  </si>
  <si>
    <t>Čerpanie k30.11.2018</t>
  </si>
  <si>
    <t>,</t>
  </si>
  <si>
    <t>Čerpanie k 30.11.2018</t>
  </si>
  <si>
    <t>Čerpanie  k 31.07.2018</t>
  </si>
  <si>
    <t>čerpanie k 31.07.2018</t>
  </si>
  <si>
    <t>čerpanie k 30.11.2018</t>
  </si>
  <si>
    <t xml:space="preserve">Úroky na ŠFRB </t>
  </si>
  <si>
    <t>Príspevok na stravovanie dôchodcov</t>
  </si>
  <si>
    <t>poistné plnenie</t>
  </si>
  <si>
    <t>Zariadenie na úpravu vody</t>
  </si>
  <si>
    <t>Plnenie k31.07.2018</t>
  </si>
  <si>
    <t>Plnenie rozpočtu</t>
  </si>
  <si>
    <t>Plnenie 31.07.2018</t>
  </si>
  <si>
    <t>Plnenie 20.11.2018</t>
  </si>
  <si>
    <t>Sumár výdavkov</t>
  </si>
  <si>
    <t xml:space="preserve">          VÚB 659</t>
  </si>
  <si>
    <t xml:space="preserve">          VÚB SF</t>
  </si>
  <si>
    <t>Výdavky na voľby</t>
  </si>
  <si>
    <t>2405.28</t>
  </si>
  <si>
    <t>autobusové zastávky</t>
  </si>
  <si>
    <t>Plnenie k 31.12.2018</t>
  </si>
  <si>
    <t>požičanie pódia a lavíc a predaj rekl. predmetov</t>
  </si>
  <si>
    <t>Čerpanie k 31.12.2018</t>
  </si>
  <si>
    <t>Čerpanie k 31.12.2019</t>
  </si>
  <si>
    <t>Nákup PC</t>
  </si>
  <si>
    <t>Brúsenie nožov</t>
  </si>
  <si>
    <t>ZPOZ</t>
  </si>
  <si>
    <t>Vianočné trhy</t>
  </si>
  <si>
    <t>OPP</t>
  </si>
  <si>
    <t>Tlačiareň CANON</t>
  </si>
  <si>
    <t>Pokuty</t>
  </si>
  <si>
    <t>GDPR</t>
  </si>
  <si>
    <t xml:space="preserve">Komunitný plán </t>
  </si>
  <si>
    <t>Kominárske práce</t>
  </si>
  <si>
    <t>Projektová dokumentácia</t>
  </si>
  <si>
    <t>71702</t>
  </si>
  <si>
    <t>Zateplenie budovy ZŠ</t>
  </si>
  <si>
    <t>716</t>
  </si>
  <si>
    <t>Interaktívna tabuľa ZŠ</t>
  </si>
  <si>
    <t>Potraviny ŠJ</t>
  </si>
  <si>
    <t>Zostatky na účtoch k 31.12.2018</t>
  </si>
  <si>
    <t xml:space="preserve">          SLSP ŠJ</t>
  </si>
  <si>
    <t>Čerpanie zo SF</t>
  </si>
  <si>
    <t>DHZ dotácia zo ŠR</t>
  </si>
  <si>
    <t>OON zamestnancov</t>
  </si>
  <si>
    <t>Výdavky na prevádzku obce</t>
  </si>
  <si>
    <t>Splátka úveru ŠFRB bytovka 8 bj.</t>
  </si>
  <si>
    <t>Stravovanie v školskej jedálni</t>
  </si>
  <si>
    <t>Plnenie 31.12.2018</t>
  </si>
  <si>
    <t>Značky - spomaľovače</t>
  </si>
  <si>
    <t>Údržba zelene NDS - výsadba</t>
  </si>
  <si>
    <t xml:space="preserve">GEO plány </t>
  </si>
  <si>
    <t xml:space="preserve">Obecné noviny </t>
  </si>
  <si>
    <t>FK Veľká Paka</t>
  </si>
  <si>
    <t>Čerpanie 31.12.2018</t>
  </si>
  <si>
    <t>Čerpanie 30.11.2018</t>
  </si>
  <si>
    <t xml:space="preserve"> Plnenie k 31.12.2018</t>
  </si>
  <si>
    <t>Transfer úpravovňa vody - EF</t>
  </si>
  <si>
    <t>Transfer ŽP kanalizácia - EF</t>
  </si>
  <si>
    <t>Plnenie rozpočtu za rok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</si>
</sst>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\ &quot;€&quot;;[Red]\-#,##0\ &quot;€&quot;"/>
    <numFmt numFmtId="165" formatCode="_-* #,##0.00\ &quot;€&quot;_-;\-* #,##0.00\ &quot;€&quot;_-;_-* &quot;-&quot;??\ &quot;€&quot;_-;_-@_-"/>
    <numFmt numFmtId="166" formatCode="_-* #,##0\ &quot;€&quot;_-;\-* #,##0\ &quot;€&quot;_-;_-* &quot;-&quot;??\ &quot;€&quot;_-;_-@_-"/>
    <numFmt numFmtId="167" formatCode="#,##0.00_ ;\-#,##0.00\ "/>
    <numFmt numFmtId="168" formatCode="#,##0.00\ _E_U_R"/>
  </numFmts>
  <fonts count="88" x14ac:knownFonts="1">
    <font>
      <sz val="10"/>
      <name val="Arial"/>
      <charset val="238"/>
    </font>
    <font>
      <sz val="11"/>
      <color theme="1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 CE"/>
      <family val="2"/>
      <charset val="238"/>
    </font>
    <font>
      <b/>
      <sz val="9"/>
      <name val="Arial CE"/>
      <family val="2"/>
      <charset val="238"/>
    </font>
    <font>
      <sz val="9"/>
      <name val="Arial CE"/>
      <family val="2"/>
      <charset val="238"/>
    </font>
    <font>
      <b/>
      <sz val="10"/>
      <name val="Arial CE"/>
      <charset val="238"/>
    </font>
    <font>
      <b/>
      <sz val="10"/>
      <name val="Arial"/>
      <family val="2"/>
      <charset val="238"/>
    </font>
    <font>
      <b/>
      <i/>
      <sz val="12"/>
      <name val="Arial CE"/>
      <family val="2"/>
      <charset val="238"/>
    </font>
    <font>
      <b/>
      <sz val="8"/>
      <name val="Arial CE"/>
      <charset val="238"/>
    </font>
    <font>
      <b/>
      <i/>
      <sz val="9"/>
      <name val="Arial CE"/>
      <family val="2"/>
      <charset val="238"/>
    </font>
    <font>
      <b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sz val="10"/>
      <name val="Arial CE"/>
      <family val="2"/>
      <charset val="238"/>
    </font>
    <font>
      <sz val="10"/>
      <name val="Arial CE"/>
      <charset val="238"/>
    </font>
    <font>
      <b/>
      <i/>
      <sz val="10"/>
      <name val="Arial CE"/>
      <charset val="238"/>
    </font>
    <font>
      <sz val="8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2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18"/>
      <name val="Arial"/>
      <family val="2"/>
      <charset val="238"/>
    </font>
    <font>
      <i/>
      <sz val="10"/>
      <name val="Arial CE"/>
      <family val="2"/>
      <charset val="238"/>
    </font>
    <font>
      <sz val="18"/>
      <color theme="1"/>
      <name val="Arial"/>
      <family val="2"/>
      <charset val="238"/>
    </font>
    <font>
      <b/>
      <i/>
      <sz val="10"/>
      <color theme="1"/>
      <name val="Arial CE"/>
      <charset val="238"/>
    </font>
    <font>
      <sz val="10"/>
      <color indexed="8"/>
      <name val="Arial CE"/>
      <family val="2"/>
      <charset val="238"/>
    </font>
    <font>
      <b/>
      <sz val="18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i/>
      <sz val="12"/>
      <name val="Arial"/>
      <family val="2"/>
      <charset val="238"/>
    </font>
    <font>
      <sz val="11"/>
      <name val="Arial"/>
      <family val="2"/>
      <charset val="238"/>
    </font>
    <font>
      <b/>
      <sz val="12"/>
      <name val="Arial"/>
      <family val="2"/>
      <charset val="238"/>
    </font>
    <font>
      <sz val="10"/>
      <color theme="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 CE"/>
      <family val="2"/>
      <charset val="238"/>
    </font>
    <font>
      <b/>
      <u/>
      <sz val="18"/>
      <color theme="1"/>
      <name val="Arial"/>
      <family val="2"/>
      <charset val="238"/>
    </font>
    <font>
      <u/>
      <sz val="18"/>
      <color theme="1"/>
      <name val="Arial"/>
      <family val="2"/>
      <charset val="238"/>
    </font>
    <font>
      <b/>
      <sz val="9"/>
      <name val="Arial"/>
      <family val="2"/>
      <charset val="238"/>
    </font>
    <font>
      <sz val="18"/>
      <color indexed="12"/>
      <name val="Arial"/>
      <family val="2"/>
      <charset val="238"/>
    </font>
    <font>
      <sz val="14"/>
      <name val="Arial"/>
      <family val="2"/>
      <charset val="238"/>
    </font>
    <font>
      <b/>
      <sz val="14"/>
      <color indexed="12"/>
      <name val="Arial"/>
      <family val="2"/>
      <charset val="238"/>
    </font>
    <font>
      <b/>
      <sz val="8"/>
      <name val="Arial"/>
      <family val="2"/>
      <charset val="238"/>
    </font>
    <font>
      <sz val="6"/>
      <name val="Arial"/>
      <family val="2"/>
      <charset val="238"/>
    </font>
    <font>
      <i/>
      <sz val="8"/>
      <name val="Arial"/>
      <family val="2"/>
      <charset val="238"/>
    </font>
    <font>
      <b/>
      <i/>
      <sz val="12"/>
      <name val="Arial"/>
      <family val="2"/>
      <charset val="238"/>
    </font>
    <font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i/>
      <sz val="8"/>
      <name val="Arial"/>
      <family val="2"/>
      <charset val="238"/>
    </font>
    <font>
      <b/>
      <i/>
      <sz val="14"/>
      <name val="Arial"/>
      <family val="2"/>
      <charset val="238"/>
    </font>
    <font>
      <b/>
      <sz val="11"/>
      <name val="Arial"/>
      <family val="2"/>
      <charset val="238"/>
    </font>
    <font>
      <b/>
      <i/>
      <sz val="1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i/>
      <sz val="8"/>
      <color indexed="10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i/>
      <sz val="12"/>
      <color theme="1"/>
      <name val="Arial"/>
      <family val="2"/>
      <charset val="238"/>
    </font>
    <font>
      <b/>
      <i/>
      <vertAlign val="superscript"/>
      <sz val="12"/>
      <name val="Arial"/>
      <family val="2"/>
      <charset val="238"/>
    </font>
    <font>
      <b/>
      <sz val="14"/>
      <name val="Arial"/>
      <family val="2"/>
      <charset val="238"/>
    </font>
    <font>
      <sz val="14"/>
      <color indexed="10"/>
      <name val="Arial"/>
      <family val="2"/>
      <charset val="238"/>
    </font>
    <font>
      <sz val="12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1"/>
      <name val="Arial CE"/>
      <family val="2"/>
      <charset val="238"/>
    </font>
    <font>
      <sz val="11"/>
      <name val="Arial CE"/>
      <family val="2"/>
      <charset val="238"/>
    </font>
    <font>
      <sz val="14"/>
      <color theme="1"/>
      <name val="Arial"/>
      <family val="2"/>
      <charset val="238"/>
    </font>
    <font>
      <i/>
      <sz val="14"/>
      <color theme="1"/>
      <name val="Arial"/>
      <family val="2"/>
      <charset val="238"/>
    </font>
    <font>
      <b/>
      <sz val="14"/>
      <color rgb="FFFF0000"/>
      <name val="Arial"/>
      <family val="2"/>
      <charset val="238"/>
    </font>
    <font>
      <i/>
      <sz val="14"/>
      <name val="Arial"/>
      <family val="2"/>
      <charset val="238"/>
    </font>
    <font>
      <b/>
      <sz val="12"/>
      <name val="Arial CE"/>
      <charset val="238"/>
    </font>
    <font>
      <sz val="18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theme="1"/>
      <name val="Arial CE"/>
      <charset val="238"/>
    </font>
    <font>
      <b/>
      <i/>
      <sz val="14"/>
      <color theme="1"/>
      <name val="Arial"/>
      <family val="2"/>
      <charset val="238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sz val="12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indexed="63"/>
      <name val="Arial"/>
      <family val="2"/>
      <charset val="238"/>
    </font>
    <font>
      <sz val="10"/>
      <color indexed="63"/>
      <name val="Arial"/>
      <family val="2"/>
      <charset val="238"/>
    </font>
    <font>
      <b/>
      <sz val="10"/>
      <color theme="1"/>
      <name val="Arial CE"/>
      <family val="2"/>
      <charset val="238"/>
    </font>
    <font>
      <sz val="10"/>
      <color theme="0"/>
      <name val="Arial CE"/>
      <family val="2"/>
      <charset val="238"/>
    </font>
    <font>
      <b/>
      <i/>
      <sz val="10"/>
      <color theme="0"/>
      <name val="Arial CE"/>
      <family val="2"/>
      <charset val="238"/>
    </font>
    <font>
      <b/>
      <sz val="10"/>
      <color theme="0"/>
      <name val="Arial CE"/>
      <charset val="238"/>
    </font>
    <font>
      <sz val="9"/>
      <color indexed="81"/>
      <name val="Segoe UI"/>
      <charset val="1"/>
    </font>
    <font>
      <b/>
      <sz val="9"/>
      <color indexed="81"/>
      <name val="Segoe UI"/>
      <charset val="1"/>
    </font>
  </fonts>
  <fills count="2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10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5" fontId="33" fillId="0" borderId="0" applyFont="0" applyFill="0" applyBorder="0" applyAlignment="0" applyProtection="0"/>
  </cellStyleXfs>
  <cellXfs count="1568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/>
    <xf numFmtId="49" fontId="4" fillId="0" borderId="0" xfId="0" applyNumberFormat="1" applyFont="1" applyAlignment="1">
      <alignment horizontal="center"/>
    </xf>
    <xf numFmtId="49" fontId="9" fillId="0" borderId="0" xfId="0" applyNumberFormat="1" applyFont="1" applyBorder="1" applyAlignment="1">
      <alignment horizontal="center" vertical="center"/>
    </xf>
    <xf numFmtId="0" fontId="14" fillId="0" borderId="0" xfId="0" applyFont="1"/>
    <xf numFmtId="0" fontId="3" fillId="6" borderId="43" xfId="0" applyFont="1" applyFill="1" applyBorder="1" applyAlignment="1">
      <alignment horizontal="center"/>
    </xf>
    <xf numFmtId="0" fontId="3" fillId="6" borderId="39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9" fontId="11" fillId="5" borderId="8" xfId="0" applyNumberFormat="1" applyFont="1" applyFill="1" applyBorder="1" applyAlignment="1">
      <alignment horizontal="center"/>
    </xf>
    <xf numFmtId="49" fontId="11" fillId="5" borderId="5" xfId="0" applyNumberFormat="1" applyFont="1" applyFill="1" applyBorder="1" applyAlignment="1">
      <alignment horizontal="center"/>
    </xf>
    <xf numFmtId="49" fontId="6" fillId="5" borderId="8" xfId="0" applyNumberFormat="1" applyFont="1" applyFill="1" applyBorder="1" applyAlignment="1">
      <alignment horizontal="center"/>
    </xf>
    <xf numFmtId="0" fontId="12" fillId="5" borderId="9" xfId="0" applyFont="1" applyFill="1" applyBorder="1"/>
    <xf numFmtId="0" fontId="12" fillId="5" borderId="16" xfId="0" applyFont="1" applyFill="1" applyBorder="1"/>
    <xf numFmtId="0" fontId="2" fillId="0" borderId="0" xfId="0" applyFont="1"/>
    <xf numFmtId="0" fontId="12" fillId="2" borderId="9" xfId="0" applyFont="1" applyFill="1" applyBorder="1"/>
    <xf numFmtId="3" fontId="2" fillId="0" borderId="0" xfId="0" applyNumberFormat="1" applyFont="1"/>
    <xf numFmtId="0" fontId="19" fillId="0" borderId="0" xfId="0" applyFont="1"/>
    <xf numFmtId="0" fontId="4" fillId="0" borderId="0" xfId="0" applyFont="1" applyAlignment="1">
      <alignment horizontal="right"/>
    </xf>
    <xf numFmtId="49" fontId="9" fillId="0" borderId="0" xfId="0" applyNumberFormat="1" applyFont="1" applyBorder="1" applyAlignment="1">
      <alignment horizontal="right" vertical="center"/>
    </xf>
    <xf numFmtId="0" fontId="8" fillId="0" borderId="0" xfId="0" applyFont="1"/>
    <xf numFmtId="49" fontId="6" fillId="5" borderId="9" xfId="0" applyNumberFormat="1" applyFont="1" applyFill="1" applyBorder="1" applyAlignment="1">
      <alignment horizontal="center"/>
    </xf>
    <xf numFmtId="49" fontId="15" fillId="0" borderId="4" xfId="0" applyNumberFormat="1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49" fontId="13" fillId="0" borderId="8" xfId="0" applyNumberFormat="1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49" fontId="13" fillId="0" borderId="5" xfId="0" applyNumberFormat="1" applyFont="1" applyFill="1" applyBorder="1" applyAlignment="1">
      <alignment horizontal="center"/>
    </xf>
    <xf numFmtId="49" fontId="14" fillId="0" borderId="8" xfId="0" applyNumberFormat="1" applyFont="1" applyFill="1" applyBorder="1" applyAlignment="1">
      <alignment horizontal="center"/>
    </xf>
    <xf numFmtId="49" fontId="14" fillId="0" borderId="9" xfId="0" applyNumberFormat="1" applyFont="1" applyFill="1" applyBorder="1" applyAlignment="1">
      <alignment horizontal="center"/>
    </xf>
    <xf numFmtId="0" fontId="14" fillId="0" borderId="9" xfId="0" applyFont="1" applyFill="1" applyBorder="1"/>
    <xf numFmtId="49" fontId="15" fillId="2" borderId="5" xfId="0" applyNumberFormat="1" applyFont="1" applyFill="1" applyBorder="1" applyAlignment="1">
      <alignment horizontal="center"/>
    </xf>
    <xf numFmtId="49" fontId="15" fillId="2" borderId="8" xfId="0" applyNumberFormat="1" applyFont="1" applyFill="1" applyBorder="1" applyAlignment="1">
      <alignment horizontal="center"/>
    </xf>
    <xf numFmtId="49" fontId="15" fillId="2" borderId="9" xfId="0" applyNumberFormat="1" applyFont="1" applyFill="1" applyBorder="1" applyAlignment="1">
      <alignment horizontal="center"/>
    </xf>
    <xf numFmtId="0" fontId="12" fillId="3" borderId="9" xfId="0" applyFont="1" applyFill="1" applyBorder="1"/>
    <xf numFmtId="0" fontId="15" fillId="2" borderId="9" xfId="0" applyFont="1" applyFill="1" applyBorder="1"/>
    <xf numFmtId="49" fontId="15" fillId="0" borderId="4" xfId="0" applyNumberFormat="1" applyFont="1" applyBorder="1" applyAlignment="1">
      <alignment horizontal="center"/>
    </xf>
    <xf numFmtId="49" fontId="15" fillId="0" borderId="8" xfId="0" applyNumberFormat="1" applyFont="1" applyBorder="1" applyAlignment="1">
      <alignment horizontal="center"/>
    </xf>
    <xf numFmtId="49" fontId="15" fillId="0" borderId="9" xfId="0" applyNumberFormat="1" applyFont="1" applyBorder="1" applyAlignment="1">
      <alignment horizontal="center"/>
    </xf>
    <xf numFmtId="49" fontId="14" fillId="0" borderId="4" xfId="0" applyNumberFormat="1" applyFont="1" applyBorder="1" applyAlignment="1">
      <alignment horizontal="center"/>
    </xf>
    <xf numFmtId="49" fontId="15" fillId="0" borderId="8" xfId="0" applyNumberFormat="1" applyFont="1" applyFill="1" applyBorder="1" applyAlignment="1">
      <alignment horizontal="center"/>
    </xf>
    <xf numFmtId="49" fontId="15" fillId="0" borderId="9" xfId="0" applyNumberFormat="1" applyFont="1" applyFill="1" applyBorder="1" applyAlignment="1">
      <alignment horizontal="center"/>
    </xf>
    <xf numFmtId="0" fontId="23" fillId="0" borderId="9" xfId="0" applyFont="1" applyBorder="1"/>
    <xf numFmtId="49" fontId="16" fillId="12" borderId="5" xfId="0" applyNumberFormat="1" applyFont="1" applyFill="1" applyBorder="1" applyAlignment="1">
      <alignment horizontal="center"/>
    </xf>
    <xf numFmtId="49" fontId="7" fillId="12" borderId="8" xfId="0" applyNumberFormat="1" applyFont="1" applyFill="1" applyBorder="1" applyAlignment="1">
      <alignment horizontal="center"/>
    </xf>
    <xf numFmtId="49" fontId="7" fillId="12" borderId="9" xfId="0" applyNumberFormat="1" applyFont="1" applyFill="1" applyBorder="1" applyAlignment="1">
      <alignment horizontal="center"/>
    </xf>
    <xf numFmtId="0" fontId="14" fillId="12" borderId="9" xfId="0" applyFont="1" applyFill="1" applyBorder="1"/>
    <xf numFmtId="49" fontId="14" fillId="2" borderId="8" xfId="0" applyNumberFormat="1" applyFont="1" applyFill="1" applyBorder="1" applyAlignment="1">
      <alignment horizontal="center"/>
    </xf>
    <xf numFmtId="49" fontId="14" fillId="2" borderId="9" xfId="0" applyNumberFormat="1" applyFont="1" applyFill="1" applyBorder="1" applyAlignment="1">
      <alignment horizontal="center"/>
    </xf>
    <xf numFmtId="49" fontId="16" fillId="2" borderId="5" xfId="0" applyNumberFormat="1" applyFont="1" applyFill="1" applyBorder="1" applyAlignment="1">
      <alignment horizontal="center"/>
    </xf>
    <xf numFmtId="49" fontId="14" fillId="0" borderId="8" xfId="0" applyNumberFormat="1" applyFont="1" applyBorder="1" applyAlignment="1">
      <alignment horizontal="center"/>
    </xf>
    <xf numFmtId="49" fontId="14" fillId="0" borderId="9" xfId="0" applyNumberFormat="1" applyFont="1" applyBorder="1" applyAlignment="1">
      <alignment horizontal="center"/>
    </xf>
    <xf numFmtId="0" fontId="14" fillId="0" borderId="9" xfId="0" applyFont="1" applyBorder="1"/>
    <xf numFmtId="49" fontId="7" fillId="2" borderId="8" xfId="0" applyNumberFormat="1" applyFont="1" applyFill="1" applyBorder="1" applyAlignment="1">
      <alignment horizontal="center"/>
    </xf>
    <xf numFmtId="49" fontId="7" fillId="2" borderId="9" xfId="0" applyNumberFormat="1" applyFont="1" applyFill="1" applyBorder="1" applyAlignment="1">
      <alignment horizontal="center"/>
    </xf>
    <xf numFmtId="0" fontId="15" fillId="0" borderId="9" xfId="0" applyFont="1" applyBorder="1"/>
    <xf numFmtId="0" fontId="26" fillId="0" borderId="9" xfId="0" applyFont="1" applyBorder="1"/>
    <xf numFmtId="49" fontId="16" fillId="2" borderId="4" xfId="0" applyNumberFormat="1" applyFont="1" applyFill="1" applyBorder="1" applyAlignment="1">
      <alignment horizontal="center"/>
    </xf>
    <xf numFmtId="49" fontId="14" fillId="0" borderId="10" xfId="0" applyNumberFormat="1" applyFont="1" applyBorder="1" applyAlignment="1">
      <alignment horizontal="center"/>
    </xf>
    <xf numFmtId="49" fontId="14" fillId="0" borderId="16" xfId="0" applyNumberFormat="1" applyFont="1" applyBorder="1" applyAlignment="1">
      <alignment horizontal="center"/>
    </xf>
    <xf numFmtId="0" fontId="26" fillId="0" borderId="16" xfId="0" applyFont="1" applyBorder="1"/>
    <xf numFmtId="49" fontId="15" fillId="2" borderId="17" xfId="0" applyNumberFormat="1" applyFont="1" applyFill="1" applyBorder="1" applyAlignment="1">
      <alignment horizontal="center"/>
    </xf>
    <xf numFmtId="49" fontId="14" fillId="0" borderId="1" xfId="0" applyNumberFormat="1" applyFont="1" applyBorder="1" applyAlignment="1">
      <alignment horizontal="center"/>
    </xf>
    <xf numFmtId="49" fontId="14" fillId="0" borderId="0" xfId="0" applyNumberFormat="1" applyFont="1" applyBorder="1" applyAlignment="1">
      <alignment horizontal="center"/>
    </xf>
    <xf numFmtId="0" fontId="14" fillId="0" borderId="0" xfId="0" applyFont="1" applyBorder="1"/>
    <xf numFmtId="49" fontId="16" fillId="2" borderId="10" xfId="0" applyNumberFormat="1" applyFont="1" applyFill="1" applyBorder="1" applyAlignment="1">
      <alignment horizontal="center"/>
    </xf>
    <xf numFmtId="0" fontId="14" fillId="0" borderId="16" xfId="0" applyFont="1" applyBorder="1"/>
    <xf numFmtId="0" fontId="12" fillId="2" borderId="16" xfId="0" applyFont="1" applyFill="1" applyBorder="1"/>
    <xf numFmtId="49" fontId="7" fillId="2" borderId="5" xfId="0" applyNumberFormat="1" applyFont="1" applyFill="1" applyBorder="1" applyAlignment="1">
      <alignment horizontal="center"/>
    </xf>
    <xf numFmtId="49" fontId="13" fillId="5" borderId="10" xfId="0" applyNumberFormat="1" applyFont="1" applyFill="1" applyBorder="1" applyAlignment="1">
      <alignment horizontal="center"/>
    </xf>
    <xf numFmtId="49" fontId="13" fillId="5" borderId="4" xfId="0" applyNumberFormat="1" applyFont="1" applyFill="1" applyBorder="1" applyAlignment="1">
      <alignment horizontal="center"/>
    </xf>
    <xf numFmtId="49" fontId="14" fillId="5" borderId="10" xfId="0" applyNumberFormat="1" applyFont="1" applyFill="1" applyBorder="1" applyAlignment="1">
      <alignment horizontal="center"/>
    </xf>
    <xf numFmtId="49" fontId="14" fillId="5" borderId="16" xfId="0" applyNumberFormat="1" applyFont="1" applyFill="1" applyBorder="1" applyAlignment="1">
      <alignment horizontal="center"/>
    </xf>
    <xf numFmtId="49" fontId="13" fillId="2" borderId="8" xfId="0" applyNumberFormat="1" applyFont="1" applyFill="1" applyBorder="1" applyAlignment="1">
      <alignment horizontal="center"/>
    </xf>
    <xf numFmtId="49" fontId="13" fillId="4" borderId="31" xfId="0" applyNumberFormat="1" applyFont="1" applyFill="1" applyBorder="1" applyAlignment="1">
      <alignment horizontal="center"/>
    </xf>
    <xf numFmtId="49" fontId="12" fillId="4" borderId="31" xfId="0" applyNumberFormat="1" applyFont="1" applyFill="1" applyBorder="1" applyAlignment="1">
      <alignment horizontal="center"/>
    </xf>
    <xf numFmtId="49" fontId="12" fillId="4" borderId="23" xfId="0" applyNumberFormat="1" applyFont="1" applyFill="1" applyBorder="1" applyAlignment="1">
      <alignment horizontal="center"/>
    </xf>
    <xf numFmtId="0" fontId="13" fillId="4" borderId="23" xfId="0" applyFont="1" applyFill="1" applyBorder="1"/>
    <xf numFmtId="0" fontId="2" fillId="0" borderId="7" xfId="0" applyFont="1" applyBorder="1"/>
    <xf numFmtId="0" fontId="27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9" fillId="6" borderId="43" xfId="0" applyFont="1" applyFill="1" applyBorder="1" applyAlignment="1">
      <alignment horizontal="center"/>
    </xf>
    <xf numFmtId="0" fontId="19" fillId="6" borderId="39" xfId="0" applyFont="1" applyFill="1" applyBorder="1" applyAlignment="1">
      <alignment horizontal="center"/>
    </xf>
    <xf numFmtId="0" fontId="19" fillId="6" borderId="2" xfId="0" applyFont="1" applyFill="1" applyBorder="1" applyAlignment="1">
      <alignment horizontal="center"/>
    </xf>
    <xf numFmtId="0" fontId="19" fillId="6" borderId="3" xfId="0" applyFont="1" applyFill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55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26" xfId="0" applyFont="1" applyBorder="1"/>
    <xf numFmtId="0" fontId="19" fillId="13" borderId="14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Fill="1" applyBorder="1"/>
    <xf numFmtId="0" fontId="32" fillId="13" borderId="0" xfId="0" applyFont="1" applyFill="1"/>
    <xf numFmtId="0" fontId="8" fillId="15" borderId="0" xfId="0" applyFont="1" applyFill="1"/>
    <xf numFmtId="0" fontId="19" fillId="0" borderId="24" xfId="0" applyFont="1" applyBorder="1" applyAlignment="1">
      <alignment horizontal="center"/>
    </xf>
    <xf numFmtId="0" fontId="19" fillId="0" borderId="0" xfId="0" applyFont="1" applyFill="1"/>
    <xf numFmtId="0" fontId="19" fillId="0" borderId="39" xfId="0" applyFont="1" applyBorder="1" applyAlignment="1">
      <alignment horizontal="center"/>
    </xf>
    <xf numFmtId="0" fontId="19" fillId="6" borderId="54" xfId="0" applyFont="1" applyFill="1" applyBorder="1" applyAlignment="1">
      <alignment horizontal="center"/>
    </xf>
    <xf numFmtId="0" fontId="19" fillId="6" borderId="44" xfId="0" applyFont="1" applyFill="1" applyBorder="1" applyAlignment="1">
      <alignment horizontal="center"/>
    </xf>
    <xf numFmtId="0" fontId="19" fillId="6" borderId="56" xfId="0" applyFont="1" applyFill="1" applyBorder="1" applyAlignment="1">
      <alignment horizontal="center"/>
    </xf>
    <xf numFmtId="0" fontId="19" fillId="3" borderId="39" xfId="0" applyFont="1" applyFill="1" applyBorder="1" applyAlignment="1">
      <alignment horizontal="center"/>
    </xf>
    <xf numFmtId="0" fontId="19" fillId="3" borderId="2" xfId="0" applyFont="1" applyFill="1" applyBorder="1" applyAlignment="1">
      <alignment horizontal="center"/>
    </xf>
    <xf numFmtId="0" fontId="19" fillId="3" borderId="3" xfId="0" applyFont="1" applyFill="1" applyBorder="1" applyAlignment="1">
      <alignment horizontal="center"/>
    </xf>
    <xf numFmtId="0" fontId="19" fillId="10" borderId="14" xfId="0" applyFont="1" applyFill="1" applyBorder="1" applyAlignment="1">
      <alignment horizontal="center"/>
    </xf>
    <xf numFmtId="0" fontId="19" fillId="0" borderId="24" xfId="0" applyFont="1" applyFill="1" applyBorder="1" applyAlignment="1">
      <alignment horizontal="center"/>
    </xf>
    <xf numFmtId="49" fontId="15" fillId="16" borderId="5" xfId="0" applyNumberFormat="1" applyFont="1" applyFill="1" applyBorder="1" applyAlignment="1">
      <alignment horizontal="center"/>
    </xf>
    <xf numFmtId="49" fontId="15" fillId="16" borderId="8" xfId="0" applyNumberFormat="1" applyFont="1" applyFill="1" applyBorder="1" applyAlignment="1">
      <alignment horizontal="center"/>
    </xf>
    <xf numFmtId="49" fontId="15" fillId="16" borderId="9" xfId="0" applyNumberFormat="1" applyFont="1" applyFill="1" applyBorder="1" applyAlignment="1">
      <alignment horizontal="center"/>
    </xf>
    <xf numFmtId="0" fontId="12" fillId="16" borderId="9" xfId="0" applyFont="1" applyFill="1" applyBorder="1"/>
    <xf numFmtId="0" fontId="19" fillId="6" borderId="49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2" fillId="6" borderId="39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49" fontId="16" fillId="13" borderId="10" xfId="0" applyNumberFormat="1" applyFont="1" applyFill="1" applyBorder="1" applyAlignment="1">
      <alignment horizontal="center"/>
    </xf>
    <xf numFmtId="49" fontId="14" fillId="13" borderId="10" xfId="0" applyNumberFormat="1" applyFont="1" applyFill="1" applyBorder="1" applyAlignment="1">
      <alignment horizontal="center"/>
    </xf>
    <xf numFmtId="49" fontId="14" fillId="13" borderId="16" xfId="0" applyNumberFormat="1" applyFont="1" applyFill="1" applyBorder="1" applyAlignment="1">
      <alignment horizontal="center"/>
    </xf>
    <xf numFmtId="0" fontId="14" fillId="13" borderId="16" xfId="0" applyFont="1" applyFill="1" applyBorder="1"/>
    <xf numFmtId="0" fontId="19" fillId="13" borderId="4" xfId="0" applyFont="1" applyFill="1" applyBorder="1" applyAlignment="1">
      <alignment horizontal="center"/>
    </xf>
    <xf numFmtId="166" fontId="20" fillId="0" borderId="14" xfId="1" applyNumberFormat="1" applyFont="1" applyBorder="1"/>
    <xf numFmtId="166" fontId="20" fillId="0" borderId="4" xfId="1" applyNumberFormat="1" applyFont="1" applyBorder="1"/>
    <xf numFmtId="0" fontId="2" fillId="0" borderId="0" xfId="0" applyFont="1" applyBorder="1"/>
    <xf numFmtId="0" fontId="2" fillId="0" borderId="0" xfId="0" applyFont="1" applyFill="1"/>
    <xf numFmtId="49" fontId="2" fillId="7" borderId="62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2" borderId="0" xfId="0" applyFont="1" applyFill="1"/>
    <xf numFmtId="0" fontId="19" fillId="0" borderId="82" xfId="0" applyFont="1" applyBorder="1" applyAlignment="1">
      <alignment horizontal="center"/>
    </xf>
    <xf numFmtId="0" fontId="19" fillId="0" borderId="96" xfId="0" applyFont="1" applyFill="1" applyBorder="1" applyAlignment="1">
      <alignment horizontal="center"/>
    </xf>
    <xf numFmtId="49" fontId="31" fillId="6" borderId="44" xfId="0" applyNumberFormat="1" applyFont="1" applyFill="1" applyBorder="1" applyAlignment="1">
      <alignment horizontal="center"/>
    </xf>
    <xf numFmtId="0" fontId="2" fillId="0" borderId="7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6" borderId="49" xfId="0" applyFont="1" applyFill="1" applyBorder="1" applyAlignment="1">
      <alignment horizontal="center"/>
    </xf>
    <xf numFmtId="0" fontId="31" fillId="0" borderId="14" xfId="0" applyFont="1" applyBorder="1" applyAlignment="1">
      <alignment horizontal="center"/>
    </xf>
    <xf numFmtId="0" fontId="19" fillId="15" borderId="14" xfId="0" applyFont="1" applyFill="1" applyBorder="1" applyAlignment="1">
      <alignment horizontal="center"/>
    </xf>
    <xf numFmtId="49" fontId="19" fillId="6" borderId="44" xfId="0" applyNumberFormat="1" applyFont="1" applyFill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19" fillId="6" borderId="14" xfId="0" applyFont="1" applyFill="1" applyBorder="1" applyAlignment="1">
      <alignment horizontal="center"/>
    </xf>
    <xf numFmtId="0" fontId="19" fillId="0" borderId="55" xfId="0" applyFont="1" applyBorder="1" applyAlignment="1">
      <alignment horizontal="center"/>
    </xf>
    <xf numFmtId="49" fontId="14" fillId="19" borderId="9" xfId="0" applyNumberFormat="1" applyFont="1" applyFill="1" applyBorder="1" applyAlignment="1">
      <alignment horizontal="center"/>
    </xf>
    <xf numFmtId="0" fontId="7" fillId="19" borderId="9" xfId="0" applyFont="1" applyFill="1" applyBorder="1"/>
    <xf numFmtId="0" fontId="6" fillId="5" borderId="27" xfId="0" applyFont="1" applyFill="1" applyBorder="1"/>
    <xf numFmtId="0" fontId="14" fillId="0" borderId="27" xfId="0" applyFont="1" applyFill="1" applyBorder="1"/>
    <xf numFmtId="0" fontId="14" fillId="16" borderId="27" xfId="0" applyFont="1" applyFill="1" applyBorder="1"/>
    <xf numFmtId="0" fontId="14" fillId="2" borderId="27" xfId="0" applyFont="1" applyFill="1" applyBorder="1"/>
    <xf numFmtId="0" fontId="14" fillId="3" borderId="27" xfId="0" applyFont="1" applyFill="1" applyBorder="1"/>
    <xf numFmtId="0" fontId="14" fillId="0" borderId="27" xfId="0" applyFont="1" applyBorder="1"/>
    <xf numFmtId="0" fontId="7" fillId="12" borderId="27" xfId="0" applyFont="1" applyFill="1" applyBorder="1"/>
    <xf numFmtId="0" fontId="14" fillId="2" borderId="28" xfId="0" applyFont="1" applyFill="1" applyBorder="1"/>
    <xf numFmtId="0" fontId="26" fillId="0" borderId="27" xfId="0" applyFont="1" applyBorder="1"/>
    <xf numFmtId="0" fontId="26" fillId="0" borderId="28" xfId="0" applyFont="1" applyBorder="1"/>
    <xf numFmtId="0" fontId="14" fillId="2" borderId="25" xfId="0" applyFont="1" applyFill="1" applyBorder="1"/>
    <xf numFmtId="0" fontId="34" fillId="13" borderId="28" xfId="0" applyFont="1" applyFill="1" applyBorder="1"/>
    <xf numFmtId="0" fontId="14" fillId="3" borderId="28" xfId="0" applyFont="1" applyFill="1" applyBorder="1"/>
    <xf numFmtId="0" fontId="14" fillId="5" borderId="28" xfId="0" applyFont="1" applyFill="1" applyBorder="1"/>
    <xf numFmtId="0" fontId="14" fillId="19" borderId="27" xfId="0" applyFont="1" applyFill="1" applyBorder="1"/>
    <xf numFmtId="49" fontId="14" fillId="5" borderId="28" xfId="0" applyNumberFormat="1" applyFont="1" applyFill="1" applyBorder="1" applyAlignment="1">
      <alignment horizontal="center"/>
    </xf>
    <xf numFmtId="49" fontId="12" fillId="4" borderId="99" xfId="0" applyNumberFormat="1" applyFont="1" applyFill="1" applyBorder="1" applyAlignment="1">
      <alignment horizontal="center"/>
    </xf>
    <xf numFmtId="49" fontId="39" fillId="0" borderId="0" xfId="0" applyNumberFormat="1" applyFont="1" applyBorder="1" applyAlignment="1">
      <alignment vertical="center"/>
    </xf>
    <xf numFmtId="49" fontId="40" fillId="0" borderId="0" xfId="0" applyNumberFormat="1" applyFont="1" applyBorder="1" applyAlignment="1">
      <alignment vertical="center"/>
    </xf>
    <xf numFmtId="0" fontId="3" fillId="6" borderId="2" xfId="0" applyFont="1" applyFill="1" applyBorder="1"/>
    <xf numFmtId="49" fontId="42" fillId="6" borderId="1" xfId="0" applyNumberFormat="1" applyFont="1" applyFill="1" applyBorder="1" applyAlignment="1">
      <alignment horizontal="center"/>
    </xf>
    <xf numFmtId="0" fontId="3" fillId="6" borderId="0" xfId="0" applyFont="1" applyFill="1" applyBorder="1"/>
    <xf numFmtId="0" fontId="3" fillId="6" borderId="49" xfId="0" applyFont="1" applyFill="1" applyBorder="1"/>
    <xf numFmtId="49" fontId="42" fillId="6" borderId="40" xfId="0" applyNumberFormat="1" applyFont="1" applyFill="1" applyBorder="1" applyAlignment="1">
      <alignment horizontal="center"/>
    </xf>
    <xf numFmtId="49" fontId="42" fillId="6" borderId="51" xfId="0" applyNumberFormat="1" applyFont="1" applyFill="1" applyBorder="1" applyAlignment="1">
      <alignment horizontal="center"/>
    </xf>
    <xf numFmtId="0" fontId="3" fillId="6" borderId="41" xfId="0" applyFont="1" applyFill="1" applyBorder="1"/>
    <xf numFmtId="0" fontId="2" fillId="2" borderId="3" xfId="0" applyFont="1" applyFill="1" applyBorder="1" applyAlignment="1">
      <alignment horizontal="center"/>
    </xf>
    <xf numFmtId="49" fontId="21" fillId="2" borderId="5" xfId="0" applyNumberFormat="1" applyFont="1" applyFill="1" applyBorder="1" applyAlignment="1">
      <alignment horizontal="center"/>
    </xf>
    <xf numFmtId="0" fontId="2" fillId="2" borderId="46" xfId="0" applyFont="1" applyFill="1" applyBorder="1"/>
    <xf numFmtId="49" fontId="3" fillId="0" borderId="0" xfId="0" applyNumberFormat="1" applyFont="1" applyFill="1" applyBorder="1" applyAlignment="1">
      <alignment horizontal="center"/>
    </xf>
    <xf numFmtId="0" fontId="43" fillId="0" borderId="0" xfId="0" applyFont="1" applyFill="1" applyBorder="1"/>
    <xf numFmtId="4" fontId="2" fillId="0" borderId="0" xfId="0" applyNumberFormat="1" applyFont="1" applyFill="1" applyBorder="1" applyAlignment="1">
      <alignment horizontal="right"/>
    </xf>
    <xf numFmtId="49" fontId="44" fillId="0" borderId="0" xfId="0" applyNumberFormat="1" applyFont="1" applyBorder="1" applyAlignment="1">
      <alignment horizontal="center" vertical="center"/>
    </xf>
    <xf numFmtId="49" fontId="2" fillId="4" borderId="13" xfId="0" applyNumberFormat="1" applyFont="1" applyFill="1" applyBorder="1" applyAlignment="1">
      <alignment horizontal="center"/>
    </xf>
    <xf numFmtId="0" fontId="8" fillId="4" borderId="23" xfId="0" applyFont="1" applyFill="1" applyBorder="1"/>
    <xf numFmtId="0" fontId="45" fillId="0" borderId="3" xfId="0" applyFont="1" applyBorder="1" applyAlignment="1"/>
    <xf numFmtId="0" fontId="3" fillId="4" borderId="22" xfId="0" applyFont="1" applyFill="1" applyBorder="1" applyAlignment="1"/>
    <xf numFmtId="49" fontId="19" fillId="6" borderId="6" xfId="0" applyNumberFormat="1" applyFont="1" applyFill="1" applyBorder="1" applyAlignment="1">
      <alignment horizontal="center"/>
    </xf>
    <xf numFmtId="49" fontId="19" fillId="6" borderId="7" xfId="0" applyNumberFormat="1" applyFont="1" applyFill="1" applyBorder="1" applyAlignment="1">
      <alignment horizontal="center"/>
    </xf>
    <xf numFmtId="0" fontId="19" fillId="6" borderId="27" xfId="0" applyFont="1" applyFill="1" applyBorder="1"/>
    <xf numFmtId="0" fontId="19" fillId="6" borderId="58" xfId="0" applyFont="1" applyFill="1" applyBorder="1" applyAlignment="1">
      <alignment horizontal="center"/>
    </xf>
    <xf numFmtId="0" fontId="19" fillId="6" borderId="9" xfId="0" applyFont="1" applyFill="1" applyBorder="1" applyAlignment="1">
      <alignment horizontal="center"/>
    </xf>
    <xf numFmtId="49" fontId="19" fillId="6" borderId="17" xfId="0" applyNumberFormat="1" applyFont="1" applyFill="1" applyBorder="1" applyAlignment="1">
      <alignment horizontal="center"/>
    </xf>
    <xf numFmtId="49" fontId="19" fillId="6" borderId="0" xfId="0" applyNumberFormat="1" applyFont="1" applyFill="1" applyBorder="1" applyAlignment="1">
      <alignment horizontal="center"/>
    </xf>
    <xf numFmtId="0" fontId="19" fillId="6" borderId="25" xfId="0" applyFont="1" applyFill="1" applyBorder="1"/>
    <xf numFmtId="49" fontId="19" fillId="6" borderId="51" xfId="0" applyNumberFormat="1" applyFont="1" applyFill="1" applyBorder="1" applyAlignment="1">
      <alignment horizontal="center"/>
    </xf>
    <xf numFmtId="49" fontId="19" fillId="6" borderId="41" xfId="0" applyNumberFormat="1" applyFont="1" applyFill="1" applyBorder="1" applyAlignment="1">
      <alignment horizontal="center"/>
    </xf>
    <xf numFmtId="0" fontId="19" fillId="6" borderId="42" xfId="0" applyFont="1" applyFill="1" applyBorder="1"/>
    <xf numFmtId="0" fontId="31" fillId="3" borderId="4" xfId="0" applyFont="1" applyFill="1" applyBorder="1"/>
    <xf numFmtId="166" fontId="29" fillId="3" borderId="10" xfId="1" applyNumberFormat="1" applyFont="1" applyFill="1" applyBorder="1" applyAlignment="1">
      <alignment horizontal="right"/>
    </xf>
    <xf numFmtId="49" fontId="19" fillId="2" borderId="8" xfId="0" applyNumberFormat="1" applyFont="1" applyFill="1" applyBorder="1" applyAlignment="1">
      <alignment horizontal="center"/>
    </xf>
    <xf numFmtId="49" fontId="19" fillId="0" borderId="5" xfId="0" applyNumberFormat="1" applyFont="1" applyFill="1" applyBorder="1" applyAlignment="1">
      <alignment horizontal="center"/>
    </xf>
    <xf numFmtId="49" fontId="19" fillId="0" borderId="4" xfId="0" applyNumberFormat="1" applyFont="1" applyFill="1" applyBorder="1" applyAlignment="1">
      <alignment horizontal="center"/>
    </xf>
    <xf numFmtId="49" fontId="19" fillId="13" borderId="4" xfId="0" applyNumberFormat="1" applyFont="1" applyFill="1" applyBorder="1" applyAlignment="1">
      <alignment horizontal="center"/>
    </xf>
    <xf numFmtId="166" fontId="29" fillId="0" borderId="10" xfId="1" applyNumberFormat="1" applyFont="1" applyFill="1" applyBorder="1" applyAlignment="1">
      <alignment horizontal="right"/>
    </xf>
    <xf numFmtId="166" fontId="29" fillId="0" borderId="4" xfId="1" applyNumberFormat="1" applyFont="1" applyFill="1" applyBorder="1" applyAlignment="1">
      <alignment horizontal="right"/>
    </xf>
    <xf numFmtId="49" fontId="48" fillId="6" borderId="54" xfId="0" applyNumberFormat="1" applyFont="1" applyFill="1" applyBorder="1" applyAlignment="1">
      <alignment horizontal="center"/>
    </xf>
    <xf numFmtId="49" fontId="41" fillId="6" borderId="44" xfId="0" applyNumberFormat="1" applyFont="1" applyFill="1" applyBorder="1" applyAlignment="1">
      <alignment horizontal="center"/>
    </xf>
    <xf numFmtId="49" fontId="3" fillId="6" borderId="44" xfId="0" applyNumberFormat="1" applyFont="1" applyFill="1" applyBorder="1" applyAlignment="1">
      <alignment horizontal="center"/>
    </xf>
    <xf numFmtId="0" fontId="3" fillId="6" borderId="21" xfId="0" applyFont="1" applyFill="1" applyBorder="1"/>
    <xf numFmtId="0" fontId="44" fillId="6" borderId="83" xfId="0" applyFont="1" applyFill="1" applyBorder="1" applyAlignment="1">
      <alignment horizontal="center"/>
    </xf>
    <xf numFmtId="0" fontId="44" fillId="6" borderId="21" xfId="0" applyFont="1" applyFill="1" applyBorder="1" applyAlignment="1">
      <alignment horizontal="center"/>
    </xf>
    <xf numFmtId="49" fontId="3" fillId="6" borderId="11" xfId="0" applyNumberFormat="1" applyFont="1" applyFill="1" applyBorder="1" applyAlignment="1">
      <alignment horizontal="center"/>
    </xf>
    <xf numFmtId="49" fontId="3" fillId="6" borderId="46" xfId="0" applyNumberFormat="1" applyFont="1" applyFill="1" applyBorder="1" applyAlignment="1">
      <alignment horizontal="center"/>
    </xf>
    <xf numFmtId="0" fontId="3" fillId="6" borderId="46" xfId="0" applyFont="1" applyFill="1" applyBorder="1"/>
    <xf numFmtId="0" fontId="3" fillId="6" borderId="55" xfId="0" applyFont="1" applyFill="1" applyBorder="1" applyAlignment="1">
      <alignment horizontal="center"/>
    </xf>
    <xf numFmtId="0" fontId="3" fillId="6" borderId="16" xfId="0" applyFont="1" applyFill="1" applyBorder="1" applyAlignment="1">
      <alignment horizontal="center"/>
    </xf>
    <xf numFmtId="0" fontId="3" fillId="6" borderId="16" xfId="0" applyFont="1" applyFill="1" applyBorder="1" applyAlignment="1">
      <alignment horizontal="right"/>
    </xf>
    <xf numFmtId="0" fontId="3" fillId="6" borderId="46" xfId="0" applyFont="1" applyFill="1" applyBorder="1" applyAlignment="1">
      <alignment horizontal="right"/>
    </xf>
    <xf numFmtId="49" fontId="3" fillId="6" borderId="1" xfId="0" applyNumberFormat="1" applyFont="1" applyFill="1" applyBorder="1" applyAlignment="1">
      <alignment horizontal="center"/>
    </xf>
    <xf numFmtId="49" fontId="3" fillId="6" borderId="0" xfId="0" applyNumberFormat="1" applyFont="1" applyFill="1" applyBorder="1" applyAlignment="1">
      <alignment horizontal="center"/>
    </xf>
    <xf numFmtId="49" fontId="3" fillId="6" borderId="40" xfId="0" applyNumberFormat="1" applyFont="1" applyFill="1" applyBorder="1" applyAlignment="1">
      <alignment horizontal="center"/>
    </xf>
    <xf numFmtId="49" fontId="3" fillId="6" borderId="41" xfId="0" applyNumberFormat="1" applyFont="1" applyFill="1" applyBorder="1" applyAlignment="1">
      <alignment horizontal="center"/>
    </xf>
    <xf numFmtId="0" fontId="8" fillId="4" borderId="90" xfId="0" applyFont="1" applyFill="1" applyBorder="1" applyAlignment="1">
      <alignment horizontal="left" vertical="center"/>
    </xf>
    <xf numFmtId="0" fontId="49" fillId="4" borderId="15" xfId="0" applyFont="1" applyFill="1" applyBorder="1" applyAlignment="1">
      <alignment vertical="center"/>
    </xf>
    <xf numFmtId="0" fontId="3" fillId="4" borderId="15" xfId="0" applyFont="1" applyFill="1" applyBorder="1" applyAlignment="1"/>
    <xf numFmtId="166" fontId="50" fillId="4" borderId="14" xfId="1" applyNumberFormat="1" applyFont="1" applyFill="1" applyBorder="1" applyAlignment="1"/>
    <xf numFmtId="166" fontId="50" fillId="4" borderId="4" xfId="1" applyNumberFormat="1" applyFont="1" applyFill="1" applyBorder="1" applyAlignment="1"/>
    <xf numFmtId="0" fontId="21" fillId="5" borderId="2" xfId="0" applyFont="1" applyFill="1" applyBorder="1" applyAlignment="1">
      <alignment horizontal="center"/>
    </xf>
    <xf numFmtId="0" fontId="21" fillId="5" borderId="0" xfId="0" applyFont="1" applyFill="1" applyBorder="1" applyAlignment="1"/>
    <xf numFmtId="0" fontId="2" fillId="5" borderId="0" xfId="0" applyFont="1" applyFill="1" applyBorder="1" applyAlignment="1"/>
    <xf numFmtId="166" fontId="20" fillId="5" borderId="14" xfId="1" applyNumberFormat="1" applyFont="1" applyFill="1" applyBorder="1" applyAlignment="1"/>
    <xf numFmtId="166" fontId="20" fillId="5" borderId="4" xfId="1" applyNumberFormat="1" applyFont="1" applyFill="1" applyBorder="1" applyAlignment="1"/>
    <xf numFmtId="0" fontId="21" fillId="5" borderId="3" xfId="0" applyFont="1" applyFill="1" applyBorder="1" applyAlignment="1">
      <alignment horizontal="center"/>
    </xf>
    <xf numFmtId="0" fontId="21" fillId="5" borderId="9" xfId="0" applyFont="1" applyFill="1" applyBorder="1" applyAlignment="1"/>
    <xf numFmtId="0" fontId="2" fillId="5" borderId="9" xfId="0" applyFont="1" applyFill="1" applyBorder="1" applyAlignment="1"/>
    <xf numFmtId="0" fontId="8" fillId="5" borderId="9" xfId="0" applyFont="1" applyFill="1" applyBorder="1" applyAlignment="1"/>
    <xf numFmtId="166" fontId="21" fillId="5" borderId="14" xfId="1" applyNumberFormat="1" applyFont="1" applyFill="1" applyBorder="1" applyAlignment="1"/>
    <xf numFmtId="166" fontId="21" fillId="5" borderId="4" xfId="1" applyNumberFormat="1" applyFont="1" applyFill="1" applyBorder="1" applyAlignment="1"/>
    <xf numFmtId="0" fontId="1" fillId="13" borderId="3" xfId="0" applyFont="1" applyFill="1" applyBorder="1" applyAlignment="1">
      <alignment horizontal="center"/>
    </xf>
    <xf numFmtId="49" fontId="51" fillId="13" borderId="10" xfId="0" applyNumberFormat="1" applyFont="1" applyFill="1" applyBorder="1" applyAlignment="1">
      <alignment horizontal="center"/>
    </xf>
    <xf numFmtId="49" fontId="1" fillId="13" borderId="4" xfId="0" applyNumberFormat="1" applyFont="1" applyFill="1" applyBorder="1" applyAlignment="1">
      <alignment horizontal="center"/>
    </xf>
    <xf numFmtId="0" fontId="1" fillId="13" borderId="16" xfId="0" applyFont="1" applyFill="1" applyBorder="1"/>
    <xf numFmtId="166" fontId="52" fillId="13" borderId="14" xfId="1" applyNumberFormat="1" applyFont="1" applyFill="1" applyBorder="1" applyAlignment="1">
      <alignment horizontal="right"/>
    </xf>
    <xf numFmtId="166" fontId="52" fillId="13" borderId="4" xfId="1" applyNumberFormat="1" applyFont="1" applyFill="1" applyBorder="1" applyAlignment="1">
      <alignment horizontal="right"/>
    </xf>
    <xf numFmtId="166" fontId="53" fillId="13" borderId="4" xfId="1" applyNumberFormat="1" applyFont="1" applyFill="1" applyBorder="1" applyAlignment="1">
      <alignment horizontal="right"/>
    </xf>
    <xf numFmtId="49" fontId="1" fillId="13" borderId="16" xfId="0" applyNumberFormat="1" applyFont="1" applyFill="1" applyBorder="1" applyAlignment="1">
      <alignment horizontal="center"/>
    </xf>
    <xf numFmtId="0" fontId="46" fillId="5" borderId="14" xfId="0" applyFont="1" applyFill="1" applyBorder="1" applyAlignment="1">
      <alignment horizontal="center"/>
    </xf>
    <xf numFmtId="0" fontId="21" fillId="5" borderId="16" xfId="0" applyFont="1" applyFill="1" applyBorder="1" applyAlignment="1"/>
    <xf numFmtId="0" fontId="3" fillId="5" borderId="16" xfId="0" applyFont="1" applyFill="1" applyBorder="1" applyAlignment="1"/>
    <xf numFmtId="0" fontId="21" fillId="0" borderId="14" xfId="0" applyFont="1" applyFill="1" applyBorder="1" applyAlignment="1">
      <alignment horizontal="center"/>
    </xf>
    <xf numFmtId="0" fontId="21" fillId="0" borderId="16" xfId="0" applyFont="1" applyFill="1" applyBorder="1" applyAlignment="1"/>
    <xf numFmtId="0" fontId="2" fillId="0" borderId="4" xfId="0" applyFont="1" applyFill="1" applyBorder="1" applyAlignment="1">
      <alignment horizontal="center"/>
    </xf>
    <xf numFmtId="0" fontId="2" fillId="0" borderId="16" xfId="0" applyFont="1" applyFill="1" applyBorder="1" applyAlignment="1"/>
    <xf numFmtId="166" fontId="21" fillId="0" borderId="14" xfId="1" applyNumberFormat="1" applyFont="1" applyFill="1" applyBorder="1" applyAlignment="1"/>
    <xf numFmtId="166" fontId="21" fillId="0" borderId="4" xfId="1" applyNumberFormat="1" applyFont="1" applyFill="1" applyBorder="1" applyAlignment="1"/>
    <xf numFmtId="0" fontId="46" fillId="5" borderId="2" xfId="0" applyFont="1" applyFill="1" applyBorder="1" applyAlignment="1">
      <alignment horizontal="center"/>
    </xf>
    <xf numFmtId="0" fontId="3" fillId="5" borderId="0" xfId="0" applyFont="1" applyFill="1" applyBorder="1" applyAlignment="1"/>
    <xf numFmtId="166" fontId="46" fillId="5" borderId="14" xfId="1" applyNumberFormat="1" applyFont="1" applyFill="1" applyBorder="1" applyAlignment="1"/>
    <xf numFmtId="166" fontId="46" fillId="5" borderId="4" xfId="1" applyNumberFormat="1" applyFont="1" applyFill="1" applyBorder="1" applyAlignment="1"/>
    <xf numFmtId="0" fontId="46" fillId="5" borderId="3" xfId="0" applyFont="1" applyFill="1" applyBorder="1" applyAlignment="1">
      <alignment horizontal="center"/>
    </xf>
    <xf numFmtId="0" fontId="3" fillId="5" borderId="9" xfId="0" applyFont="1" applyFill="1" applyBorder="1" applyAlignment="1"/>
    <xf numFmtId="0" fontId="49" fillId="5" borderId="9" xfId="0" applyFont="1" applyFill="1" applyBorder="1" applyAlignment="1"/>
    <xf numFmtId="49" fontId="21" fillId="0" borderId="4" xfId="0" applyNumberFormat="1" applyFont="1" applyFill="1" applyBorder="1" applyAlignment="1">
      <alignment horizontal="center"/>
    </xf>
    <xf numFmtId="49" fontId="2" fillId="0" borderId="4" xfId="0" applyNumberFormat="1" applyFont="1" applyFill="1" applyBorder="1" applyAlignment="1">
      <alignment horizontal="center"/>
    </xf>
    <xf numFmtId="0" fontId="3" fillId="0" borderId="55" xfId="0" applyFont="1" applyBorder="1" applyAlignment="1">
      <alignment horizontal="center"/>
    </xf>
    <xf numFmtId="49" fontId="47" fillId="0" borderId="16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0" fontId="3" fillId="2" borderId="16" xfId="0" applyFont="1" applyFill="1" applyBorder="1"/>
    <xf numFmtId="166" fontId="55" fillId="0" borderId="14" xfId="1" applyNumberFormat="1" applyFont="1" applyFill="1" applyBorder="1" applyAlignment="1">
      <alignment horizontal="left"/>
    </xf>
    <xf numFmtId="166" fontId="43" fillId="0" borderId="4" xfId="1" applyNumberFormat="1" applyFont="1" applyFill="1" applyBorder="1" applyAlignment="1">
      <alignment horizontal="right"/>
    </xf>
    <xf numFmtId="166" fontId="20" fillId="0" borderId="4" xfId="1" applyNumberFormat="1" applyFont="1" applyFill="1" applyBorder="1" applyAlignment="1">
      <alignment horizontal="right"/>
    </xf>
    <xf numFmtId="49" fontId="54" fillId="13" borderId="8" xfId="0" applyNumberFormat="1" applyFont="1" applyFill="1" applyBorder="1" applyAlignment="1">
      <alignment horizontal="center"/>
    </xf>
    <xf numFmtId="49" fontId="28" fillId="13" borderId="4" xfId="0" applyNumberFormat="1" applyFont="1" applyFill="1" applyBorder="1" applyAlignment="1">
      <alignment horizontal="center"/>
    </xf>
    <xf numFmtId="0" fontId="28" fillId="13" borderId="9" xfId="0" applyFont="1" applyFill="1" applyBorder="1"/>
    <xf numFmtId="166" fontId="53" fillId="13" borderId="14" xfId="1" applyNumberFormat="1" applyFont="1" applyFill="1" applyBorder="1" applyAlignment="1">
      <alignment horizontal="right"/>
    </xf>
    <xf numFmtId="49" fontId="54" fillId="13" borderId="9" xfId="0" applyNumberFormat="1" applyFont="1" applyFill="1" applyBorder="1" applyAlignment="1">
      <alignment horizontal="center"/>
    </xf>
    <xf numFmtId="0" fontId="28" fillId="13" borderId="7" xfId="0" applyFont="1" applyFill="1" applyBorder="1"/>
    <xf numFmtId="0" fontId="21" fillId="5" borderId="14" xfId="0" applyFont="1" applyFill="1" applyBorder="1" applyAlignment="1">
      <alignment horizontal="center"/>
    </xf>
    <xf numFmtId="0" fontId="2" fillId="5" borderId="16" xfId="0" applyFont="1" applyFill="1" applyBorder="1" applyAlignment="1"/>
    <xf numFmtId="0" fontId="3" fillId="0" borderId="3" xfId="0" applyFont="1" applyBorder="1" applyAlignment="1">
      <alignment horizontal="center"/>
    </xf>
    <xf numFmtId="49" fontId="20" fillId="0" borderId="8" xfId="0" applyNumberFormat="1" applyFont="1" applyFill="1" applyBorder="1" applyAlignment="1">
      <alignment horizontal="center"/>
    </xf>
    <xf numFmtId="0" fontId="2" fillId="0" borderId="9" xfId="0" applyFont="1" applyFill="1" applyBorder="1"/>
    <xf numFmtId="166" fontId="20" fillId="0" borderId="14" xfId="1" applyNumberFormat="1" applyFont="1" applyFill="1" applyBorder="1" applyAlignment="1">
      <alignment horizontal="right"/>
    </xf>
    <xf numFmtId="0" fontId="3" fillId="0" borderId="14" xfId="0" applyFont="1" applyBorder="1" applyAlignment="1">
      <alignment horizontal="center"/>
    </xf>
    <xf numFmtId="49" fontId="47" fillId="0" borderId="7" xfId="0" applyNumberFormat="1" applyFont="1" applyFill="1" applyBorder="1" applyAlignment="1">
      <alignment horizontal="center"/>
    </xf>
    <xf numFmtId="49" fontId="56" fillId="13" borderId="4" xfId="0" applyNumberFormat="1" applyFont="1" applyFill="1" applyBorder="1" applyAlignment="1">
      <alignment horizontal="center"/>
    </xf>
    <xf numFmtId="0" fontId="28" fillId="13" borderId="16" xfId="0" applyFont="1" applyFill="1" applyBorder="1"/>
    <xf numFmtId="0" fontId="3" fillId="0" borderId="24" xfId="0" applyFont="1" applyBorder="1" applyAlignment="1">
      <alignment horizontal="center"/>
    </xf>
    <xf numFmtId="49" fontId="47" fillId="0" borderId="71" xfId="0" applyNumberFormat="1" applyFont="1" applyFill="1" applyBorder="1" applyAlignment="1">
      <alignment horizontal="center"/>
    </xf>
    <xf numFmtId="49" fontId="56" fillId="13" borderId="13" xfId="0" applyNumberFormat="1" applyFont="1" applyFill="1" applyBorder="1" applyAlignment="1">
      <alignment horizontal="center"/>
    </xf>
    <xf numFmtId="0" fontId="28" fillId="13" borderId="71" xfId="0" applyFont="1" applyFill="1" applyBorder="1"/>
    <xf numFmtId="166" fontId="53" fillId="13" borderId="24" xfId="1" applyNumberFormat="1" applyFont="1" applyFill="1" applyBorder="1" applyAlignment="1">
      <alignment horizontal="right"/>
    </xf>
    <xf numFmtId="166" fontId="53" fillId="13" borderId="13" xfId="1" applyNumberFormat="1" applyFont="1" applyFill="1" applyBorder="1" applyAlignment="1">
      <alignment horizontal="right"/>
    </xf>
    <xf numFmtId="49" fontId="21" fillId="6" borderId="0" xfId="0" applyNumberFormat="1" applyFont="1" applyFill="1" applyBorder="1" applyAlignment="1">
      <alignment horizontal="center"/>
    </xf>
    <xf numFmtId="49" fontId="8" fillId="6" borderId="0" xfId="0" applyNumberFormat="1" applyFont="1" applyFill="1" applyBorder="1" applyAlignment="1">
      <alignment horizontal="center"/>
    </xf>
    <xf numFmtId="49" fontId="2" fillId="6" borderId="0" xfId="0" applyNumberFormat="1" applyFont="1" applyFill="1" applyBorder="1" applyAlignment="1">
      <alignment horizontal="center"/>
    </xf>
    <xf numFmtId="0" fontId="2" fillId="6" borderId="9" xfId="0" applyFont="1" applyFill="1" applyBorder="1"/>
    <xf numFmtId="49" fontId="8" fillId="7" borderId="50" xfId="0" applyNumberFormat="1" applyFont="1" applyFill="1" applyBorder="1" applyAlignment="1">
      <alignment horizontal="center" vertical="center" wrapText="1"/>
    </xf>
    <xf numFmtId="0" fontId="2" fillId="6" borderId="11" xfId="0" applyFont="1" applyFill="1" applyBorder="1" applyAlignment="1">
      <alignment horizontal="center"/>
    </xf>
    <xf numFmtId="49" fontId="2" fillId="6" borderId="11" xfId="0" applyNumberFormat="1" applyFont="1" applyFill="1" applyBorder="1" applyAlignment="1">
      <alignment horizontal="center"/>
    </xf>
    <xf numFmtId="0" fontId="2" fillId="6" borderId="55" xfId="0" applyFont="1" applyFill="1" applyBorder="1" applyAlignment="1"/>
    <xf numFmtId="0" fontId="2" fillId="6" borderId="16" xfId="0" applyFont="1" applyFill="1" applyBorder="1" applyAlignment="1"/>
    <xf numFmtId="0" fontId="2" fillId="6" borderId="1" xfId="0" applyFont="1" applyFill="1" applyBorder="1" applyAlignment="1">
      <alignment horizontal="center"/>
    </xf>
    <xf numFmtId="49" fontId="2" fillId="6" borderId="1" xfId="0" applyNumberFormat="1" applyFont="1" applyFill="1" applyBorder="1" applyAlignment="1">
      <alignment horizontal="center"/>
    </xf>
    <xf numFmtId="0" fontId="2" fillId="6" borderId="0" xfId="0" applyFont="1" applyFill="1" applyBorder="1"/>
    <xf numFmtId="0" fontId="2" fillId="6" borderId="40" xfId="0" applyFont="1" applyFill="1" applyBorder="1" applyAlignment="1">
      <alignment horizontal="center"/>
    </xf>
    <xf numFmtId="49" fontId="2" fillId="6" borderId="40" xfId="0" applyNumberFormat="1" applyFont="1" applyFill="1" applyBorder="1" applyAlignment="1">
      <alignment horizontal="center"/>
    </xf>
    <xf numFmtId="49" fontId="2" fillId="6" borderId="41" xfId="0" applyNumberFormat="1" applyFont="1" applyFill="1" applyBorder="1" applyAlignment="1">
      <alignment horizontal="center"/>
    </xf>
    <xf numFmtId="0" fontId="2" fillId="6" borderId="41" xfId="0" applyFont="1" applyFill="1" applyBorder="1"/>
    <xf numFmtId="49" fontId="8" fillId="7" borderId="63" xfId="0" applyNumberFormat="1" applyFont="1" applyFill="1" applyBorder="1" applyAlignment="1">
      <alignment horizontal="center" vertical="center" wrapText="1"/>
    </xf>
    <xf numFmtId="0" fontId="8" fillId="4" borderId="53" xfId="0" applyFont="1" applyFill="1" applyBorder="1" applyAlignment="1">
      <alignment horizontal="left" vertical="center"/>
    </xf>
    <xf numFmtId="0" fontId="8" fillId="4" borderId="34" xfId="0" applyFont="1" applyFill="1" applyBorder="1" applyAlignment="1">
      <alignment vertical="center"/>
    </xf>
    <xf numFmtId="0" fontId="2" fillId="4" borderId="34" xfId="0" applyFont="1" applyFill="1" applyBorder="1" applyAlignment="1"/>
    <xf numFmtId="0" fontId="8" fillId="4" borderId="34" xfId="0" applyFont="1" applyFill="1" applyBorder="1" applyAlignment="1"/>
    <xf numFmtId="0" fontId="21" fillId="5" borderId="4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49" fontId="21" fillId="3" borderId="11" xfId="0" applyNumberFormat="1" applyFont="1" applyFill="1" applyBorder="1" applyAlignment="1">
      <alignment horizontal="center"/>
    </xf>
    <xf numFmtId="0" fontId="8" fillId="3" borderId="5" xfId="0" applyFont="1" applyFill="1" applyBorder="1"/>
    <xf numFmtId="0" fontId="8" fillId="3" borderId="7" xfId="0" applyFont="1" applyFill="1" applyBorder="1"/>
    <xf numFmtId="0" fontId="2" fillId="0" borderId="8" xfId="0" applyFont="1" applyFill="1" applyBorder="1" applyAlignment="1">
      <alignment horizontal="center"/>
    </xf>
    <xf numFmtId="49" fontId="21" fillId="0" borderId="11" xfId="0" applyNumberFormat="1" applyFont="1" applyFill="1" applyBorder="1" applyAlignment="1">
      <alignment horizontal="center"/>
    </xf>
    <xf numFmtId="49" fontId="2" fillId="0" borderId="5" xfId="0" applyNumberFormat="1" applyFont="1" applyFill="1" applyBorder="1" applyAlignment="1">
      <alignment horizontal="center"/>
    </xf>
    <xf numFmtId="0" fontId="21" fillId="5" borderId="7" xfId="0" applyFont="1" applyFill="1" applyBorder="1" applyAlignment="1"/>
    <xf numFmtId="49" fontId="21" fillId="0" borderId="0" xfId="0" applyNumberFormat="1" applyFont="1" applyFill="1" applyBorder="1" applyAlignment="1">
      <alignment horizontal="center"/>
    </xf>
    <xf numFmtId="0" fontId="8" fillId="0" borderId="0" xfId="0" applyFont="1" applyFill="1" applyBorder="1"/>
    <xf numFmtId="49" fontId="21" fillId="3" borderId="10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49" fontId="21" fillId="2" borderId="11" xfId="0" applyNumberFormat="1" applyFont="1" applyFill="1" applyBorder="1" applyAlignment="1">
      <alignment horizontal="center"/>
    </xf>
    <xf numFmtId="0" fontId="8" fillId="2" borderId="17" xfId="0" applyFont="1" applyFill="1" applyBorder="1"/>
    <xf numFmtId="0" fontId="2" fillId="0" borderId="12" xfId="0" applyFont="1" applyFill="1" applyBorder="1" applyAlignment="1">
      <alignment horizontal="center"/>
    </xf>
    <xf numFmtId="49" fontId="21" fillId="0" borderId="12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0" fontId="2" fillId="0" borderId="71" xfId="0" applyFont="1" applyFill="1" applyBorder="1"/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/>
    <xf numFmtId="3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/>
    <xf numFmtId="3" fontId="21" fillId="0" borderId="0" xfId="0" applyNumberFormat="1" applyFont="1" applyFill="1" applyBorder="1" applyAlignment="1">
      <alignment horizontal="right"/>
    </xf>
    <xf numFmtId="3" fontId="20" fillId="2" borderId="0" xfId="0" applyNumberFormat="1" applyFont="1" applyFill="1" applyBorder="1" applyAlignment="1"/>
    <xf numFmtId="49" fontId="48" fillId="6" borderId="44" xfId="0" applyNumberFormat="1" applyFont="1" applyFill="1" applyBorder="1" applyAlignment="1">
      <alignment horizontal="center"/>
    </xf>
    <xf numFmtId="0" fontId="3" fillId="6" borderId="45" xfId="0" applyFont="1" applyFill="1" applyBorder="1"/>
    <xf numFmtId="0" fontId="3" fillId="6" borderId="11" xfId="0" applyFont="1" applyFill="1" applyBorder="1" applyAlignment="1">
      <alignment horizontal="center"/>
    </xf>
    <xf numFmtId="0" fontId="3" fillId="6" borderId="91" xfId="0" applyFont="1" applyFill="1" applyBorder="1" applyAlignment="1">
      <alignment horizontal="center"/>
    </xf>
    <xf numFmtId="0" fontId="3" fillId="6" borderId="46" xfId="0" applyFont="1" applyFill="1" applyBorder="1" applyAlignment="1">
      <alignment horizontal="center"/>
    </xf>
    <xf numFmtId="0" fontId="3" fillId="6" borderId="47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25" xfId="0" applyFont="1" applyFill="1" applyBorder="1"/>
    <xf numFmtId="0" fontId="3" fillId="6" borderId="40" xfId="0" applyFont="1" applyFill="1" applyBorder="1" applyAlignment="1">
      <alignment horizontal="center"/>
    </xf>
    <xf numFmtId="0" fontId="3" fillId="6" borderId="42" xfId="0" applyFont="1" applyFill="1" applyBorder="1"/>
    <xf numFmtId="0" fontId="44" fillId="5" borderId="4" xfId="0" applyFont="1" applyFill="1" applyBorder="1" applyAlignment="1">
      <alignment horizontal="center"/>
    </xf>
    <xf numFmtId="0" fontId="44" fillId="5" borderId="16" xfId="0" applyFont="1" applyFill="1" applyBorder="1" applyAlignment="1"/>
    <xf numFmtId="0" fontId="19" fillId="5" borderId="16" xfId="0" applyFont="1" applyFill="1" applyBorder="1" applyAlignment="1"/>
    <xf numFmtId="0" fontId="19" fillId="5" borderId="28" xfId="0" applyFont="1" applyFill="1" applyBorder="1" applyAlignment="1"/>
    <xf numFmtId="0" fontId="19" fillId="0" borderId="8" xfId="0" applyFont="1" applyBorder="1" applyAlignment="1">
      <alignment horizontal="center"/>
    </xf>
    <xf numFmtId="49" fontId="44" fillId="3" borderId="10" xfId="0" applyNumberFormat="1" applyFont="1" applyFill="1" applyBorder="1" applyAlignment="1">
      <alignment horizontal="center"/>
    </xf>
    <xf numFmtId="0" fontId="19" fillId="3" borderId="28" xfId="0" applyFont="1" applyFill="1" applyBorder="1"/>
    <xf numFmtId="0" fontId="19" fillId="0" borderId="10" xfId="0" applyFont="1" applyFill="1" applyBorder="1" applyAlignment="1">
      <alignment horizontal="center"/>
    </xf>
    <xf numFmtId="49" fontId="44" fillId="0" borderId="4" xfId="0" applyNumberFormat="1" applyFont="1" applyFill="1" applyBorder="1" applyAlignment="1">
      <alignment horizontal="center"/>
    </xf>
    <xf numFmtId="0" fontId="19" fillId="0" borderId="28" xfId="0" applyFont="1" applyFill="1" applyBorder="1"/>
    <xf numFmtId="0" fontId="19" fillId="0" borderId="8" xfId="0" applyFont="1" applyFill="1" applyBorder="1" applyAlignment="1">
      <alignment horizontal="center"/>
    </xf>
    <xf numFmtId="49" fontId="44" fillId="0" borderId="11" xfId="0" applyNumberFormat="1" applyFont="1" applyFill="1" applyBorder="1" applyAlignment="1">
      <alignment horizontal="center"/>
    </xf>
    <xf numFmtId="0" fontId="19" fillId="2" borderId="4" xfId="0" applyFont="1" applyFill="1" applyBorder="1"/>
    <xf numFmtId="0" fontId="19" fillId="2" borderId="28" xfId="0" applyFont="1" applyFill="1" applyBorder="1"/>
    <xf numFmtId="0" fontId="19" fillId="13" borderId="31" xfId="0" applyFont="1" applyFill="1" applyBorder="1" applyAlignment="1">
      <alignment horizontal="center"/>
    </xf>
    <xf numFmtId="49" fontId="44" fillId="13" borderId="12" xfId="0" applyNumberFormat="1" applyFont="1" applyFill="1" applyBorder="1" applyAlignment="1">
      <alignment horizontal="center"/>
    </xf>
    <xf numFmtId="0" fontId="19" fillId="13" borderId="13" xfId="0" applyFont="1" applyFill="1" applyBorder="1"/>
    <xf numFmtId="0" fontId="19" fillId="13" borderId="32" xfId="0" applyFont="1" applyFill="1" applyBorder="1"/>
    <xf numFmtId="49" fontId="44" fillId="6" borderId="44" xfId="0" applyNumberFormat="1" applyFont="1" applyFill="1" applyBorder="1" applyAlignment="1">
      <alignment horizontal="center"/>
    </xf>
    <xf numFmtId="0" fontId="19" fillId="6" borderId="45" xfId="0" applyFont="1" applyFill="1" applyBorder="1"/>
    <xf numFmtId="0" fontId="19" fillId="6" borderId="11" xfId="0" applyFont="1" applyFill="1" applyBorder="1" applyAlignment="1">
      <alignment horizontal="center"/>
    </xf>
    <xf numFmtId="49" fontId="19" fillId="6" borderId="11" xfId="0" applyNumberFormat="1" applyFont="1" applyFill="1" applyBorder="1" applyAlignment="1">
      <alignment horizontal="center"/>
    </xf>
    <xf numFmtId="49" fontId="19" fillId="6" borderId="46" xfId="0" applyNumberFormat="1" applyFont="1" applyFill="1" applyBorder="1" applyAlignment="1">
      <alignment horizontal="center"/>
    </xf>
    <xf numFmtId="0" fontId="19" fillId="6" borderId="47" xfId="0" applyFont="1" applyFill="1" applyBorder="1"/>
    <xf numFmtId="0" fontId="19" fillId="6" borderId="1" xfId="0" applyFont="1" applyFill="1" applyBorder="1" applyAlignment="1">
      <alignment horizontal="center"/>
    </xf>
    <xf numFmtId="49" fontId="19" fillId="6" borderId="1" xfId="0" applyNumberFormat="1" applyFont="1" applyFill="1" applyBorder="1" applyAlignment="1">
      <alignment horizontal="center"/>
    </xf>
    <xf numFmtId="0" fontId="19" fillId="6" borderId="40" xfId="0" applyFont="1" applyFill="1" applyBorder="1" applyAlignment="1">
      <alignment horizontal="center"/>
    </xf>
    <xf numFmtId="49" fontId="19" fillId="6" borderId="40" xfId="0" applyNumberFormat="1" applyFont="1" applyFill="1" applyBorder="1" applyAlignment="1">
      <alignment horizontal="center"/>
    </xf>
    <xf numFmtId="0" fontId="31" fillId="4" borderId="53" xfId="0" applyFont="1" applyFill="1" applyBorder="1" applyAlignment="1">
      <alignment horizontal="left" vertical="center"/>
    </xf>
    <xf numFmtId="0" fontId="31" fillId="4" borderId="34" xfId="0" applyFont="1" applyFill="1" applyBorder="1" applyAlignment="1">
      <alignment vertical="center"/>
    </xf>
    <xf numFmtId="0" fontId="19" fillId="4" borderId="34" xfId="0" applyFont="1" applyFill="1" applyBorder="1" applyAlignment="1"/>
    <xf numFmtId="0" fontId="19" fillId="3" borderId="16" xfId="0" applyFont="1" applyFill="1" applyBorder="1"/>
    <xf numFmtId="0" fontId="19" fillId="0" borderId="10" xfId="0" applyFont="1" applyBorder="1" applyAlignment="1">
      <alignment horizontal="center"/>
    </xf>
    <xf numFmtId="49" fontId="44" fillId="0" borderId="16" xfId="0" applyNumberFormat="1" applyFont="1" applyFill="1" applyBorder="1" applyAlignment="1">
      <alignment horizontal="center"/>
    </xf>
    <xf numFmtId="0" fontId="19" fillId="0" borderId="16" xfId="0" applyFont="1" applyFill="1" applyBorder="1"/>
    <xf numFmtId="166" fontId="19" fillId="0" borderId="14" xfId="1" applyNumberFormat="1" applyFont="1" applyFill="1" applyBorder="1" applyAlignment="1">
      <alignment horizontal="right"/>
    </xf>
    <xf numFmtId="166" fontId="19" fillId="0" borderId="4" xfId="1" applyNumberFormat="1" applyFont="1" applyFill="1" applyBorder="1" applyAlignment="1">
      <alignment horizontal="right"/>
    </xf>
    <xf numFmtId="0" fontId="19" fillId="0" borderId="16" xfId="0" applyFont="1" applyBorder="1" applyAlignment="1">
      <alignment horizontal="left"/>
    </xf>
    <xf numFmtId="0" fontId="19" fillId="13" borderId="10" xfId="0" applyFont="1" applyFill="1" applyBorder="1" applyAlignment="1">
      <alignment horizontal="center"/>
    </xf>
    <xf numFmtId="0" fontId="19" fillId="13" borderId="16" xfId="0" applyFont="1" applyFill="1" applyBorder="1" applyAlignment="1">
      <alignment horizontal="left"/>
    </xf>
    <xf numFmtId="0" fontId="19" fillId="0" borderId="12" xfId="0" applyFont="1" applyBorder="1" applyAlignment="1">
      <alignment horizontal="center"/>
    </xf>
    <xf numFmtId="49" fontId="44" fillId="0" borderId="23" xfId="0" applyNumberFormat="1" applyFont="1" applyFill="1" applyBorder="1" applyAlignment="1">
      <alignment horizontal="center"/>
    </xf>
    <xf numFmtId="49" fontId="19" fillId="0" borderId="18" xfId="0" applyNumberFormat="1" applyFont="1" applyFill="1" applyBorder="1" applyAlignment="1">
      <alignment horizontal="center"/>
    </xf>
    <xf numFmtId="0" fontId="19" fillId="0" borderId="23" xfId="0" applyFont="1" applyFill="1" applyBorder="1"/>
    <xf numFmtId="166" fontId="19" fillId="0" borderId="24" xfId="1" applyNumberFormat="1" applyFont="1" applyFill="1" applyBorder="1" applyAlignment="1">
      <alignment horizontal="right"/>
    </xf>
    <xf numFmtId="166" fontId="19" fillId="0" borderId="13" xfId="1" applyNumberFormat="1" applyFont="1" applyFill="1" applyBorder="1" applyAlignment="1">
      <alignment horizontal="right"/>
    </xf>
    <xf numFmtId="0" fontId="19" fillId="4" borderId="35" xfId="0" applyFont="1" applyFill="1" applyBorder="1" applyAlignment="1"/>
    <xf numFmtId="166" fontId="44" fillId="4" borderId="52" xfId="1" applyNumberFormat="1" applyFont="1" applyFill="1" applyBorder="1" applyAlignment="1"/>
    <xf numFmtId="0" fontId="31" fillId="3" borderId="28" xfId="0" applyFont="1" applyFill="1" applyBorder="1"/>
    <xf numFmtId="49" fontId="44" fillId="0" borderId="10" xfId="0" applyNumberFormat="1" applyFont="1" applyFill="1" applyBorder="1" applyAlignment="1">
      <alignment horizontal="center"/>
    </xf>
    <xf numFmtId="0" fontId="19" fillId="0" borderId="31" xfId="0" applyFont="1" applyBorder="1" applyAlignment="1">
      <alignment horizontal="center"/>
    </xf>
    <xf numFmtId="49" fontId="44" fillId="0" borderId="12" xfId="0" applyNumberFormat="1" applyFont="1" applyFill="1" applyBorder="1" applyAlignment="1">
      <alignment horizontal="center"/>
    </xf>
    <xf numFmtId="49" fontId="19" fillId="0" borderId="13" xfId="0" applyNumberFormat="1" applyFont="1" applyFill="1" applyBorder="1" applyAlignment="1">
      <alignment horizontal="center"/>
    </xf>
    <xf numFmtId="0" fontId="19" fillId="0" borderId="32" xfId="0" applyFont="1" applyFill="1" applyBorder="1"/>
    <xf numFmtId="166" fontId="29" fillId="0" borderId="12" xfId="1" applyNumberFormat="1" applyFont="1" applyFill="1" applyBorder="1" applyAlignment="1">
      <alignment horizontal="right"/>
    </xf>
    <xf numFmtId="166" fontId="29" fillId="0" borderId="13" xfId="1" applyNumberFormat="1" applyFont="1" applyFill="1" applyBorder="1" applyAlignment="1">
      <alignment horizontal="right"/>
    </xf>
    <xf numFmtId="0" fontId="19" fillId="6" borderId="84" xfId="0" applyFont="1" applyFill="1" applyBorder="1" applyAlignment="1">
      <alignment horizontal="center"/>
    </xf>
    <xf numFmtId="49" fontId="19" fillId="6" borderId="84" xfId="0" applyNumberFormat="1" applyFont="1" applyFill="1" applyBorder="1" applyAlignment="1">
      <alignment horizontal="center"/>
    </xf>
    <xf numFmtId="0" fontId="19" fillId="6" borderId="56" xfId="0" applyFont="1" applyFill="1" applyBorder="1"/>
    <xf numFmtId="0" fontId="31" fillId="4" borderId="79" xfId="0" applyFont="1" applyFill="1" applyBorder="1" applyAlignment="1">
      <alignment horizontal="left" vertical="center"/>
    </xf>
    <xf numFmtId="0" fontId="31" fillId="4" borderId="41" xfId="0" applyFont="1" applyFill="1" applyBorder="1" applyAlignment="1">
      <alignment vertical="center"/>
    </xf>
    <xf numFmtId="0" fontId="19" fillId="4" borderId="41" xfId="0" applyFont="1" applyFill="1" applyBorder="1" applyAlignment="1"/>
    <xf numFmtId="0" fontId="19" fillId="4" borderId="42" xfId="0" applyFont="1" applyFill="1" applyBorder="1" applyAlignment="1"/>
    <xf numFmtId="49" fontId="44" fillId="3" borderId="1" xfId="0" applyNumberFormat="1" applyFont="1" applyFill="1" applyBorder="1" applyAlignment="1">
      <alignment horizontal="center"/>
    </xf>
    <xf numFmtId="49" fontId="31" fillId="3" borderId="66" xfId="0" applyNumberFormat="1" applyFont="1" applyFill="1" applyBorder="1" applyAlignment="1">
      <alignment horizontal="left"/>
    </xf>
    <xf numFmtId="49" fontId="44" fillId="0" borderId="8" xfId="0" applyNumberFormat="1" applyFont="1" applyFill="1" applyBorder="1" applyAlignment="1">
      <alignment horizontal="center"/>
    </xf>
    <xf numFmtId="0" fontId="19" fillId="0" borderId="27" xfId="0" applyFont="1" applyFill="1" applyBorder="1"/>
    <xf numFmtId="0" fontId="19" fillId="2" borderId="27" xfId="0" applyFont="1" applyFill="1" applyBorder="1"/>
    <xf numFmtId="49" fontId="31" fillId="3" borderId="4" xfId="0" applyNumberFormat="1" applyFont="1" applyFill="1" applyBorder="1" applyAlignment="1">
      <alignment horizontal="left"/>
    </xf>
    <xf numFmtId="0" fontId="19" fillId="2" borderId="26" xfId="0" applyFont="1" applyFill="1" applyBorder="1"/>
    <xf numFmtId="0" fontId="44" fillId="2" borderId="4" xfId="0" applyFont="1" applyFill="1" applyBorder="1" applyAlignment="1">
      <alignment horizontal="center"/>
    </xf>
    <xf numFmtId="0" fontId="44" fillId="2" borderId="4" xfId="0" applyFont="1" applyFill="1" applyBorder="1" applyAlignment="1"/>
    <xf numFmtId="0" fontId="19" fillId="2" borderId="4" xfId="0" applyFont="1" applyFill="1" applyBorder="1" applyAlignment="1"/>
    <xf numFmtId="0" fontId="19" fillId="2" borderId="26" xfId="0" applyFont="1" applyFill="1" applyBorder="1" applyAlignment="1"/>
    <xf numFmtId="0" fontId="44" fillId="14" borderId="4" xfId="0" applyFont="1" applyFill="1" applyBorder="1" applyAlignment="1">
      <alignment horizontal="center"/>
    </xf>
    <xf numFmtId="0" fontId="44" fillId="14" borderId="4" xfId="0" applyFont="1" applyFill="1" applyBorder="1" applyAlignment="1"/>
    <xf numFmtId="0" fontId="19" fillId="14" borderId="4" xfId="0" applyFont="1" applyFill="1" applyBorder="1" applyAlignment="1"/>
    <xf numFmtId="0" fontId="31" fillId="14" borderId="26" xfId="0" applyFont="1" applyFill="1" applyBorder="1" applyAlignment="1"/>
    <xf numFmtId="0" fontId="44" fillId="2" borderId="10" xfId="0" applyFont="1" applyFill="1" applyBorder="1" applyAlignment="1"/>
    <xf numFmtId="0" fontId="44" fillId="2" borderId="13" xfId="0" applyFont="1" applyFill="1" applyBorder="1" applyAlignment="1">
      <alignment horizontal="center"/>
    </xf>
    <xf numFmtId="0" fontId="44" fillId="2" borderId="12" xfId="0" applyFont="1" applyFill="1" applyBorder="1" applyAlignment="1"/>
    <xf numFmtId="0" fontId="19" fillId="2" borderId="13" xfId="0" applyFont="1" applyFill="1" applyBorder="1" applyAlignment="1"/>
    <xf numFmtId="0" fontId="19" fillId="2" borderId="68" xfId="0" applyFont="1" applyFill="1" applyBorder="1" applyAlignment="1"/>
    <xf numFmtId="49" fontId="31" fillId="6" borderId="97" xfId="0" applyNumberFormat="1" applyFont="1" applyFill="1" applyBorder="1" applyAlignment="1">
      <alignment horizontal="center"/>
    </xf>
    <xf numFmtId="49" fontId="19" fillId="6" borderId="97" xfId="0" applyNumberFormat="1" applyFont="1" applyFill="1" applyBorder="1" applyAlignment="1">
      <alignment horizontal="center"/>
    </xf>
    <xf numFmtId="0" fontId="19" fillId="6" borderId="97" xfId="0" applyFont="1" applyFill="1" applyBorder="1"/>
    <xf numFmtId="49" fontId="19" fillId="6" borderId="4" xfId="0" applyNumberFormat="1" applyFont="1" applyFill="1" applyBorder="1" applyAlignment="1">
      <alignment horizontal="center"/>
    </xf>
    <xf numFmtId="0" fontId="19" fillId="6" borderId="4" xfId="0" applyFont="1" applyFill="1" applyBorder="1"/>
    <xf numFmtId="0" fontId="19" fillId="6" borderId="4" xfId="0" applyFont="1" applyFill="1" applyBorder="1" applyAlignment="1">
      <alignment horizontal="center"/>
    </xf>
    <xf numFmtId="3" fontId="44" fillId="4" borderId="5" xfId="0" applyNumberFormat="1" applyFont="1" applyFill="1" applyBorder="1" applyAlignment="1"/>
    <xf numFmtId="0" fontId="19" fillId="0" borderId="9" xfId="0" applyFont="1" applyBorder="1" applyAlignment="1">
      <alignment horizontal="center"/>
    </xf>
    <xf numFmtId="49" fontId="44" fillId="3" borderId="4" xfId="0" applyNumberFormat="1" applyFont="1" applyFill="1" applyBorder="1" applyAlignment="1">
      <alignment horizontal="center"/>
    </xf>
    <xf numFmtId="3" fontId="44" fillId="3" borderId="4" xfId="0" applyNumberFormat="1" applyFont="1" applyFill="1" applyBorder="1" applyAlignment="1">
      <alignment horizontal="right"/>
    </xf>
    <xf numFmtId="3" fontId="29" fillId="0" borderId="4" xfId="0" applyNumberFormat="1" applyFont="1" applyFill="1" applyBorder="1" applyAlignment="1">
      <alignment horizontal="right"/>
    </xf>
    <xf numFmtId="0" fontId="2" fillId="14" borderId="0" xfId="0" applyFont="1" applyFill="1"/>
    <xf numFmtId="49" fontId="3" fillId="6" borderId="6" xfId="0" applyNumberFormat="1" applyFont="1" applyFill="1" applyBorder="1" applyAlignment="1">
      <alignment horizontal="center"/>
    </xf>
    <xf numFmtId="0" fontId="3" fillId="6" borderId="26" xfId="0" applyFont="1" applyFill="1" applyBorder="1"/>
    <xf numFmtId="49" fontId="3" fillId="6" borderId="17" xfId="0" applyNumberFormat="1" applyFont="1" applyFill="1" applyBorder="1" applyAlignment="1">
      <alignment horizontal="center"/>
    </xf>
    <xf numFmtId="49" fontId="3" fillId="6" borderId="51" xfId="0" applyNumberFormat="1" applyFont="1" applyFill="1" applyBorder="1" applyAlignment="1">
      <alignment horizontal="center"/>
    </xf>
    <xf numFmtId="0" fontId="8" fillId="4" borderId="79" xfId="0" applyFont="1" applyFill="1" applyBorder="1" applyAlignment="1">
      <alignment horizontal="left" vertical="center"/>
    </xf>
    <xf numFmtId="0" fontId="49" fillId="4" borderId="0" xfId="0" applyFont="1" applyFill="1" applyBorder="1" applyAlignment="1">
      <alignment vertical="center"/>
    </xf>
    <xf numFmtId="0" fontId="3" fillId="4" borderId="0" xfId="0" applyFont="1" applyFill="1" applyBorder="1" applyAlignment="1"/>
    <xf numFmtId="0" fontId="44" fillId="5" borderId="4" xfId="0" applyFont="1" applyFill="1" applyBorder="1" applyAlignment="1"/>
    <xf numFmtId="0" fontId="19" fillId="5" borderId="4" xfId="0" applyFont="1" applyFill="1" applyBorder="1" applyAlignment="1"/>
    <xf numFmtId="0" fontId="19" fillId="5" borderId="7" xfId="0" applyFont="1" applyFill="1" applyBorder="1" applyAlignment="1"/>
    <xf numFmtId="0" fontId="19" fillId="2" borderId="7" xfId="0" applyFont="1" applyFill="1" applyBorder="1"/>
    <xf numFmtId="49" fontId="44" fillId="13" borderId="4" xfId="0" applyNumberFormat="1" applyFont="1" applyFill="1" applyBorder="1" applyAlignment="1">
      <alignment horizontal="center"/>
    </xf>
    <xf numFmtId="0" fontId="19" fillId="13" borderId="7" xfId="0" applyFont="1" applyFill="1" applyBorder="1"/>
    <xf numFmtId="0" fontId="31" fillId="5" borderId="4" xfId="0" applyFont="1" applyFill="1" applyBorder="1" applyAlignment="1"/>
    <xf numFmtId="0" fontId="19" fillId="0" borderId="4" xfId="0" applyFont="1" applyFill="1" applyBorder="1" applyAlignment="1">
      <alignment horizontal="center"/>
    </xf>
    <xf numFmtId="0" fontId="19" fillId="0" borderId="7" xfId="0" applyFont="1" applyFill="1" applyBorder="1"/>
    <xf numFmtId="0" fontId="19" fillId="0" borderId="13" xfId="0" applyFont="1" applyFill="1" applyBorder="1" applyAlignment="1">
      <alignment horizontal="center"/>
    </xf>
    <xf numFmtId="0" fontId="19" fillId="6" borderId="6" xfId="0" applyFont="1" applyFill="1" applyBorder="1" applyAlignment="1">
      <alignment horizontal="center"/>
    </xf>
    <xf numFmtId="0" fontId="19" fillId="6" borderId="6" xfId="0" applyFont="1" applyFill="1" applyBorder="1"/>
    <xf numFmtId="0" fontId="19" fillId="4" borderId="97" xfId="0" applyFont="1" applyFill="1" applyBorder="1" applyAlignment="1"/>
    <xf numFmtId="3" fontId="19" fillId="4" borderId="97" xfId="0" applyNumberFormat="1" applyFont="1" applyFill="1" applyBorder="1" applyAlignment="1"/>
    <xf numFmtId="166" fontId="19" fillId="4" borderId="97" xfId="1" applyNumberFormat="1" applyFont="1" applyFill="1" applyBorder="1" applyAlignment="1"/>
    <xf numFmtId="3" fontId="31" fillId="5" borderId="4" xfId="0" applyNumberFormat="1" applyFont="1" applyFill="1" applyBorder="1" applyAlignment="1"/>
    <xf numFmtId="166" fontId="31" fillId="5" borderId="4" xfId="1" applyNumberFormat="1" applyFont="1" applyFill="1" applyBorder="1" applyAlignment="1"/>
    <xf numFmtId="49" fontId="19" fillId="3" borderId="4" xfId="0" applyNumberFormat="1" applyFont="1" applyFill="1" applyBorder="1" applyAlignment="1">
      <alignment horizontal="left"/>
    </xf>
    <xf numFmtId="0" fontId="19" fillId="3" borderId="4" xfId="0" applyFont="1" applyFill="1" applyBorder="1"/>
    <xf numFmtId="3" fontId="19" fillId="3" borderId="4" xfId="0" applyNumberFormat="1" applyFont="1" applyFill="1" applyBorder="1" applyAlignment="1">
      <alignment horizontal="right"/>
    </xf>
    <xf numFmtId="166" fontId="19" fillId="3" borderId="4" xfId="1" applyNumberFormat="1" applyFont="1" applyFill="1" applyBorder="1" applyAlignment="1">
      <alignment horizontal="right"/>
    </xf>
    <xf numFmtId="166" fontId="19" fillId="0" borderId="4" xfId="1" applyNumberFormat="1" applyFont="1" applyFill="1" applyBorder="1"/>
    <xf numFmtId="166" fontId="19" fillId="0" borderId="26" xfId="1" applyNumberFormat="1" applyFont="1" applyFill="1" applyBorder="1" applyAlignment="1">
      <alignment horizontal="right"/>
    </xf>
    <xf numFmtId="0" fontId="19" fillId="0" borderId="4" xfId="0" applyFont="1" applyFill="1" applyBorder="1"/>
    <xf numFmtId="49" fontId="19" fillId="17" borderId="4" xfId="0" applyNumberFormat="1" applyFont="1" applyFill="1" applyBorder="1" applyAlignment="1">
      <alignment horizontal="center"/>
    </xf>
    <xf numFmtId="49" fontId="31" fillId="17" borderId="4" xfId="0" applyNumberFormat="1" applyFont="1" applyFill="1" applyBorder="1" applyAlignment="1">
      <alignment horizontal="center"/>
    </xf>
    <xf numFmtId="166" fontId="19" fillId="0" borderId="13" xfId="1" applyNumberFormat="1" applyFont="1" applyFill="1" applyBorder="1"/>
    <xf numFmtId="166" fontId="19" fillId="0" borderId="68" xfId="1" applyNumberFormat="1" applyFont="1" applyFill="1" applyBorder="1" applyAlignment="1">
      <alignment horizontal="right"/>
    </xf>
    <xf numFmtId="49" fontId="44" fillId="3" borderId="0" xfId="0" applyNumberFormat="1" applyFont="1" applyFill="1" applyBorder="1" applyAlignment="1">
      <alignment horizontal="center"/>
    </xf>
    <xf numFmtId="49" fontId="31" fillId="3" borderId="0" xfId="0" applyNumberFormat="1" applyFont="1" applyFill="1" applyBorder="1" applyAlignment="1">
      <alignment horizontal="center"/>
    </xf>
    <xf numFmtId="0" fontId="31" fillId="3" borderId="27" xfId="0" applyFont="1" applyFill="1" applyBorder="1"/>
    <xf numFmtId="0" fontId="44" fillId="3" borderId="28" xfId="0" applyFont="1" applyFill="1" applyBorder="1" applyAlignment="1">
      <alignment horizontal="center"/>
    </xf>
    <xf numFmtId="0" fontId="19" fillId="3" borderId="11" xfId="0" applyFont="1" applyFill="1" applyBorder="1" applyAlignment="1">
      <alignment horizontal="center"/>
    </xf>
    <xf numFmtId="49" fontId="19" fillId="3" borderId="11" xfId="0" applyNumberFormat="1" applyFont="1" applyFill="1" applyBorder="1" applyAlignment="1">
      <alignment horizontal="center"/>
    </xf>
    <xf numFmtId="0" fontId="19" fillId="3" borderId="66" xfId="0" applyFont="1" applyFill="1" applyBorder="1"/>
    <xf numFmtId="0" fontId="19" fillId="3" borderId="91" xfId="0" applyFont="1" applyFill="1" applyBorder="1" applyAlignment="1">
      <alignment horizontal="center"/>
    </xf>
    <xf numFmtId="0" fontId="19" fillId="3" borderId="46" xfId="0" applyFont="1" applyFill="1" applyBorder="1" applyAlignment="1">
      <alignment horizontal="center"/>
    </xf>
    <xf numFmtId="0" fontId="19" fillId="3" borderId="47" xfId="0" applyFont="1" applyFill="1" applyBorder="1" applyAlignment="1">
      <alignment horizontal="center"/>
    </xf>
    <xf numFmtId="0" fontId="19" fillId="3" borderId="1" xfId="0" applyFont="1" applyFill="1" applyBorder="1" applyAlignment="1">
      <alignment horizontal="center"/>
    </xf>
    <xf numFmtId="49" fontId="19" fillId="3" borderId="0" xfId="0" applyNumberFormat="1" applyFont="1" applyFill="1" applyBorder="1" applyAlignment="1">
      <alignment horizontal="center"/>
    </xf>
    <xf numFmtId="0" fontId="19" fillId="3" borderId="62" xfId="0" applyFont="1" applyFill="1" applyBorder="1"/>
    <xf numFmtId="0" fontId="19" fillId="3" borderId="98" xfId="0" applyFont="1" applyFill="1" applyBorder="1" applyAlignment="1">
      <alignment horizontal="center" vertical="center"/>
    </xf>
    <xf numFmtId="0" fontId="19" fillId="3" borderId="59" xfId="0" applyFont="1" applyFill="1" applyBorder="1"/>
    <xf numFmtId="0" fontId="19" fillId="3" borderId="42" xfId="0" applyFont="1" applyFill="1" applyBorder="1" applyAlignment="1">
      <alignment horizontal="center" vertical="center"/>
    </xf>
    <xf numFmtId="0" fontId="19" fillId="10" borderId="4" xfId="0" applyFont="1" applyFill="1" applyBorder="1" applyAlignment="1">
      <alignment horizontal="center" vertical="center"/>
    </xf>
    <xf numFmtId="49" fontId="19" fillId="10" borderId="7" xfId="0" applyNumberFormat="1" applyFont="1" applyFill="1" applyBorder="1" applyAlignment="1">
      <alignment horizontal="center" vertical="center"/>
    </xf>
    <xf numFmtId="0" fontId="31" fillId="10" borderId="3" xfId="0" applyFont="1" applyFill="1" applyBorder="1" applyAlignment="1">
      <alignment horizontal="center" vertical="center"/>
    </xf>
    <xf numFmtId="166" fontId="31" fillId="10" borderId="5" xfId="1" applyNumberFormat="1" applyFont="1" applyFill="1" applyBorder="1" applyAlignment="1">
      <alignment horizontal="right" vertical="center"/>
    </xf>
    <xf numFmtId="49" fontId="44" fillId="16" borderId="7" xfId="0" applyNumberFormat="1" applyFont="1" applyFill="1" applyBorder="1" applyAlignment="1">
      <alignment horizontal="center"/>
    </xf>
    <xf numFmtId="0" fontId="31" fillId="16" borderId="14" xfId="0" applyFont="1" applyFill="1" applyBorder="1"/>
    <xf numFmtId="49" fontId="44" fillId="0" borderId="7" xfId="0" applyNumberFormat="1" applyFont="1" applyFill="1" applyBorder="1" applyAlignment="1">
      <alignment horizontal="center"/>
    </xf>
    <xf numFmtId="0" fontId="19" fillId="0" borderId="14" xfId="0" applyFont="1" applyFill="1" applyBorder="1"/>
    <xf numFmtId="166" fontId="19" fillId="16" borderId="4" xfId="1" applyNumberFormat="1" applyFont="1" applyFill="1" applyBorder="1"/>
    <xf numFmtId="49" fontId="44" fillId="13" borderId="67" xfId="0" applyNumberFormat="1" applyFont="1" applyFill="1" applyBorder="1" applyAlignment="1">
      <alignment horizontal="center"/>
    </xf>
    <xf numFmtId="0" fontId="19" fillId="13" borderId="24" xfId="0" applyFont="1" applyFill="1" applyBorder="1"/>
    <xf numFmtId="166" fontId="19" fillId="13" borderId="13" xfId="1" applyNumberFormat="1" applyFont="1" applyFill="1" applyBorder="1" applyAlignment="1">
      <alignment horizontal="right"/>
    </xf>
    <xf numFmtId="166" fontId="19" fillId="13" borderId="13" xfId="1" applyNumberFormat="1" applyFont="1" applyFill="1" applyBorder="1"/>
    <xf numFmtId="0" fontId="19" fillId="13" borderId="0" xfId="0" applyFont="1" applyFill="1" applyBorder="1"/>
    <xf numFmtId="4" fontId="31" fillId="13" borderId="0" xfId="0" applyNumberFormat="1" applyFont="1" applyFill="1" applyBorder="1" applyAlignment="1">
      <alignment horizontal="right"/>
    </xf>
    <xf numFmtId="3" fontId="19" fillId="13" borderId="0" xfId="0" applyNumberFormat="1" applyFont="1" applyFill="1" applyBorder="1" applyAlignment="1">
      <alignment horizontal="right"/>
    </xf>
    <xf numFmtId="3" fontId="19" fillId="13" borderId="0" xfId="0" applyNumberFormat="1" applyFont="1" applyFill="1" applyBorder="1"/>
    <xf numFmtId="49" fontId="58" fillId="0" borderId="0" xfId="0" applyNumberFormat="1" applyFont="1" applyBorder="1" applyAlignment="1">
      <alignment horizontal="center" vertical="center"/>
    </xf>
    <xf numFmtId="3" fontId="49" fillId="6" borderId="60" xfId="0" applyNumberFormat="1" applyFont="1" applyFill="1" applyBorder="1" applyAlignment="1">
      <alignment horizontal="center"/>
    </xf>
    <xf numFmtId="0" fontId="49" fillId="6" borderId="65" xfId="0" applyFont="1" applyFill="1" applyBorder="1" applyAlignment="1">
      <alignment horizontal="center"/>
    </xf>
    <xf numFmtId="0" fontId="19" fillId="6" borderId="0" xfId="0" applyFont="1" applyFill="1" applyBorder="1"/>
    <xf numFmtId="0" fontId="19" fillId="6" borderId="1" xfId="0" applyFont="1" applyFill="1" applyBorder="1"/>
    <xf numFmtId="49" fontId="49" fillId="6" borderId="65" xfId="0" applyNumberFormat="1" applyFont="1" applyFill="1" applyBorder="1" applyAlignment="1">
      <alignment horizontal="center"/>
    </xf>
    <xf numFmtId="0" fontId="19" fillId="2" borderId="2" xfId="0" applyFont="1" applyFill="1" applyBorder="1" applyAlignment="1"/>
    <xf numFmtId="49" fontId="44" fillId="2" borderId="8" xfId="0" applyNumberFormat="1" applyFont="1" applyFill="1" applyBorder="1" applyAlignment="1">
      <alignment horizontal="center"/>
    </xf>
    <xf numFmtId="49" fontId="44" fillId="2" borderId="5" xfId="0" applyNumberFormat="1" applyFont="1" applyFill="1" applyBorder="1" applyAlignment="1">
      <alignment horizontal="center"/>
    </xf>
    <xf numFmtId="0" fontId="19" fillId="2" borderId="9" xfId="0" applyFont="1" applyFill="1" applyBorder="1"/>
    <xf numFmtId="0" fontId="19" fillId="2" borderId="8" xfId="0" applyFont="1" applyFill="1" applyBorder="1"/>
    <xf numFmtId="0" fontId="19" fillId="0" borderId="3" xfId="0" applyFont="1" applyFill="1" applyBorder="1" applyAlignment="1"/>
    <xf numFmtId="49" fontId="29" fillId="2" borderId="5" xfId="0" applyNumberFormat="1" applyFont="1" applyFill="1" applyBorder="1" applyAlignment="1">
      <alignment horizontal="center"/>
    </xf>
    <xf numFmtId="49" fontId="19" fillId="2" borderId="5" xfId="0" applyNumberFormat="1" applyFont="1" applyFill="1" applyBorder="1" applyAlignment="1">
      <alignment horizontal="center"/>
    </xf>
    <xf numFmtId="49" fontId="29" fillId="2" borderId="8" xfId="0" applyNumberFormat="1" applyFont="1" applyFill="1" applyBorder="1" applyAlignment="1">
      <alignment horizontal="center"/>
    </xf>
    <xf numFmtId="0" fontId="19" fillId="0" borderId="9" xfId="0" applyFont="1" applyFill="1" applyBorder="1"/>
    <xf numFmtId="0" fontId="19" fillId="0" borderId="8" xfId="0" applyFont="1" applyBorder="1"/>
    <xf numFmtId="0" fontId="3" fillId="0" borderId="39" xfId="0" applyFont="1" applyBorder="1" applyAlignment="1"/>
    <xf numFmtId="0" fontId="3" fillId="0" borderId="3" xfId="0" applyFont="1" applyFill="1" applyBorder="1" applyAlignment="1"/>
    <xf numFmtId="0" fontId="31" fillId="4" borderId="13" xfId="0" applyFont="1" applyFill="1" applyBorder="1"/>
    <xf numFmtId="0" fontId="44" fillId="2" borderId="75" xfId="0" applyFont="1" applyFill="1" applyBorder="1" applyAlignment="1">
      <alignment vertical="center"/>
    </xf>
    <xf numFmtId="0" fontId="44" fillId="7" borderId="51" xfId="0" applyFont="1" applyFill="1" applyBorder="1"/>
    <xf numFmtId="0" fontId="44" fillId="11" borderId="77" xfId="0" applyFont="1" applyFill="1" applyBorder="1" applyAlignment="1">
      <alignment vertical="center"/>
    </xf>
    <xf numFmtId="0" fontId="45" fillId="0" borderId="0" xfId="0" applyFont="1" applyBorder="1" applyAlignment="1">
      <alignment horizontal="center"/>
    </xf>
    <xf numFmtId="0" fontId="18" fillId="0" borderId="0" xfId="0" applyFont="1"/>
    <xf numFmtId="0" fontId="45" fillId="0" borderId="0" xfId="0" applyFont="1" applyBorder="1" applyAlignment="1">
      <alignment horizontal="left"/>
    </xf>
    <xf numFmtId="49" fontId="19" fillId="0" borderId="0" xfId="0" applyNumberFormat="1" applyFont="1" applyBorder="1" applyAlignment="1">
      <alignment horizontal="center"/>
    </xf>
    <xf numFmtId="49" fontId="8" fillId="7" borderId="50" xfId="0" applyNumberFormat="1" applyFont="1" applyFill="1" applyBorder="1" applyAlignment="1">
      <alignment horizontal="center"/>
    </xf>
    <xf numFmtId="0" fontId="19" fillId="0" borderId="73" xfId="0" applyFont="1" applyBorder="1"/>
    <xf numFmtId="0" fontId="31" fillId="8" borderId="5" xfId="0" applyFont="1" applyFill="1" applyBorder="1"/>
    <xf numFmtId="0" fontId="31" fillId="8" borderId="4" xfId="0" applyFont="1" applyFill="1" applyBorder="1"/>
    <xf numFmtId="0" fontId="29" fillId="0" borderId="4" xfId="0" applyFont="1" applyFill="1" applyBorder="1" applyAlignment="1"/>
    <xf numFmtId="0" fontId="44" fillId="2" borderId="5" xfId="0" applyFont="1" applyFill="1" applyBorder="1" applyAlignment="1">
      <alignment vertical="center"/>
    </xf>
    <xf numFmtId="0" fontId="29" fillId="0" borderId="4" xfId="0" applyFont="1" applyFill="1" applyBorder="1"/>
    <xf numFmtId="0" fontId="31" fillId="10" borderId="4" xfId="0" applyFont="1" applyFill="1" applyBorder="1"/>
    <xf numFmtId="0" fontId="31" fillId="10" borderId="17" xfId="0" applyFont="1" applyFill="1" applyBorder="1"/>
    <xf numFmtId="0" fontId="19" fillId="0" borderId="5" xfId="0" applyFont="1" applyFill="1" applyBorder="1"/>
    <xf numFmtId="49" fontId="13" fillId="19" borderId="5" xfId="0" applyNumberFormat="1" applyFont="1" applyFill="1" applyBorder="1" applyAlignment="1">
      <alignment horizontal="center"/>
    </xf>
    <xf numFmtId="49" fontId="15" fillId="19" borderId="4" xfId="0" applyNumberFormat="1" applyFont="1" applyFill="1" applyBorder="1" applyAlignment="1">
      <alignment horizontal="center"/>
    </xf>
    <xf numFmtId="49" fontId="15" fillId="19" borderId="8" xfId="0" applyNumberFormat="1" applyFont="1" applyFill="1" applyBorder="1" applyAlignment="1">
      <alignment horizontal="center"/>
    </xf>
    <xf numFmtId="49" fontId="15" fillId="19" borderId="9" xfId="0" applyNumberFormat="1" applyFont="1" applyFill="1" applyBorder="1" applyAlignment="1">
      <alignment horizontal="center"/>
    </xf>
    <xf numFmtId="49" fontId="14" fillId="19" borderId="8" xfId="0" applyNumberFormat="1" applyFont="1" applyFill="1" applyBorder="1" applyAlignment="1">
      <alignment horizontal="center"/>
    </xf>
    <xf numFmtId="49" fontId="16" fillId="19" borderId="5" xfId="0" applyNumberFormat="1" applyFont="1" applyFill="1" applyBorder="1" applyAlignment="1">
      <alignment horizontal="center"/>
    </xf>
    <xf numFmtId="49" fontId="7" fillId="19" borderId="8" xfId="0" applyNumberFormat="1" applyFont="1" applyFill="1" applyBorder="1" applyAlignment="1">
      <alignment horizontal="center"/>
    </xf>
    <xf numFmtId="49" fontId="7" fillId="19" borderId="9" xfId="0" applyNumberFormat="1" applyFont="1" applyFill="1" applyBorder="1" applyAlignment="1">
      <alignment horizontal="center"/>
    </xf>
    <xf numFmtId="49" fontId="16" fillId="19" borderId="10" xfId="0" applyNumberFormat="1" applyFont="1" applyFill="1" applyBorder="1" applyAlignment="1">
      <alignment horizontal="center"/>
    </xf>
    <xf numFmtId="49" fontId="7" fillId="19" borderId="4" xfId="0" applyNumberFormat="1" applyFont="1" applyFill="1" applyBorder="1" applyAlignment="1">
      <alignment horizontal="center"/>
    </xf>
    <xf numFmtId="49" fontId="7" fillId="19" borderId="16" xfId="0" applyNumberFormat="1" applyFont="1" applyFill="1" applyBorder="1" applyAlignment="1">
      <alignment horizontal="center"/>
    </xf>
    <xf numFmtId="49" fontId="14" fillId="19" borderId="4" xfId="0" applyNumberFormat="1" applyFont="1" applyFill="1" applyBorder="1" applyAlignment="1">
      <alignment horizontal="center"/>
    </xf>
    <xf numFmtId="49" fontId="13" fillId="0" borderId="0" xfId="0" applyNumberFormat="1" applyFont="1" applyBorder="1" applyAlignment="1">
      <alignment horizontal="center" vertical="center"/>
    </xf>
    <xf numFmtId="49" fontId="13" fillId="16" borderId="8" xfId="0" applyNumberFormat="1" applyFont="1" applyFill="1" applyBorder="1" applyAlignment="1">
      <alignment horizontal="center"/>
    </xf>
    <xf numFmtId="49" fontId="13" fillId="19" borderId="8" xfId="0" applyNumberFormat="1" applyFont="1" applyFill="1" applyBorder="1" applyAlignment="1">
      <alignment horizontal="center"/>
    </xf>
    <xf numFmtId="49" fontId="14" fillId="0" borderId="10" xfId="0" applyNumberFormat="1" applyFont="1" applyFill="1" applyBorder="1" applyAlignment="1">
      <alignment horizontal="center"/>
    </xf>
    <xf numFmtId="49" fontId="25" fillId="12" borderId="8" xfId="0" applyNumberFormat="1" applyFont="1" applyFill="1" applyBorder="1" applyAlignment="1">
      <alignment horizontal="center"/>
    </xf>
    <xf numFmtId="49" fontId="16" fillId="2" borderId="8" xfId="0" applyNumberFormat="1" applyFont="1" applyFill="1" applyBorder="1" applyAlignment="1">
      <alignment horizontal="center"/>
    </xf>
    <xf numFmtId="49" fontId="16" fillId="2" borderId="1" xfId="0" applyNumberFormat="1" applyFont="1" applyFill="1" applyBorder="1" applyAlignment="1">
      <alignment horizontal="center"/>
    </xf>
    <xf numFmtId="49" fontId="13" fillId="19" borderId="10" xfId="0" applyNumberFormat="1" applyFont="1" applyFill="1" applyBorder="1" applyAlignment="1">
      <alignment horizontal="center"/>
    </xf>
    <xf numFmtId="49" fontId="13" fillId="2" borderId="1" xfId="0" applyNumberFormat="1" applyFont="1" applyFill="1" applyBorder="1" applyAlignment="1">
      <alignment horizontal="center"/>
    </xf>
    <xf numFmtId="0" fontId="14" fillId="0" borderId="4" xfId="0" applyFont="1" applyBorder="1" applyAlignment="1">
      <alignment horizontal="right"/>
    </xf>
    <xf numFmtId="0" fontId="14" fillId="16" borderId="4" xfId="0" applyFont="1" applyFill="1" applyBorder="1" applyAlignment="1">
      <alignment horizontal="right"/>
    </xf>
    <xf numFmtId="0" fontId="2" fillId="2" borderId="4" xfId="0" applyFont="1" applyFill="1" applyBorder="1" applyAlignment="1">
      <alignment horizontal="center"/>
    </xf>
    <xf numFmtId="49" fontId="21" fillId="2" borderId="4" xfId="0" applyNumberFormat="1" applyFont="1" applyFill="1" applyBorder="1" applyAlignment="1">
      <alignment horizontal="center"/>
    </xf>
    <xf numFmtId="0" fontId="2" fillId="0" borderId="2" xfId="0" applyFont="1" applyFill="1" applyBorder="1" applyAlignment="1"/>
    <xf numFmtId="0" fontId="2" fillId="0" borderId="22" xfId="0" applyFont="1" applyBorder="1" applyAlignment="1">
      <alignment horizontal="center"/>
    </xf>
    <xf numFmtId="0" fontId="19" fillId="19" borderId="4" xfId="0" applyFont="1" applyFill="1" applyBorder="1" applyAlignment="1">
      <alignment horizontal="center"/>
    </xf>
    <xf numFmtId="0" fontId="19" fillId="19" borderId="55" xfId="0" applyFont="1" applyFill="1" applyBorder="1" applyAlignment="1">
      <alignment horizontal="center"/>
    </xf>
    <xf numFmtId="0" fontId="19" fillId="19" borderId="3" xfId="0" applyFont="1" applyFill="1" applyBorder="1" applyAlignment="1">
      <alignment horizontal="center"/>
    </xf>
    <xf numFmtId="0" fontId="19" fillId="19" borderId="9" xfId="0" applyFont="1" applyFill="1" applyBorder="1" applyAlignment="1">
      <alignment horizontal="center"/>
    </xf>
    <xf numFmtId="49" fontId="44" fillId="5" borderId="20" xfId="0" applyNumberFormat="1" applyFont="1" applyFill="1" applyBorder="1" applyAlignment="1">
      <alignment horizontal="center"/>
    </xf>
    <xf numFmtId="49" fontId="44" fillId="5" borderId="101" xfId="0" applyNumberFormat="1" applyFont="1" applyFill="1" applyBorder="1" applyAlignment="1">
      <alignment horizontal="center"/>
    </xf>
    <xf numFmtId="49" fontId="44" fillId="5" borderId="97" xfId="0" applyNumberFormat="1" applyFont="1" applyFill="1" applyBorder="1" applyAlignment="1">
      <alignment horizontal="center"/>
    </xf>
    <xf numFmtId="49" fontId="19" fillId="5" borderId="101" xfId="0" applyNumberFormat="1" applyFont="1" applyFill="1" applyBorder="1" applyAlignment="1">
      <alignment horizontal="center"/>
    </xf>
    <xf numFmtId="0" fontId="31" fillId="5" borderId="21" xfId="0" applyFont="1" applyFill="1" applyBorder="1"/>
    <xf numFmtId="0" fontId="19" fillId="5" borderId="101" xfId="0" applyFont="1" applyFill="1" applyBorder="1"/>
    <xf numFmtId="3" fontId="31" fillId="5" borderId="87" xfId="0" applyNumberFormat="1" applyFont="1" applyFill="1" applyBorder="1" applyAlignment="1"/>
    <xf numFmtId="0" fontId="19" fillId="4" borderId="22" xfId="0" applyFont="1" applyFill="1" applyBorder="1" applyAlignment="1"/>
    <xf numFmtId="49" fontId="19" fillId="4" borderId="13" xfId="0" applyNumberFormat="1" applyFont="1" applyFill="1" applyBorder="1" applyAlignment="1">
      <alignment horizontal="center"/>
    </xf>
    <xf numFmtId="49" fontId="19" fillId="4" borderId="31" xfId="0" applyNumberFormat="1" applyFont="1" applyFill="1" applyBorder="1" applyAlignment="1">
      <alignment horizontal="center"/>
    </xf>
    <xf numFmtId="0" fontId="8" fillId="4" borderId="31" xfId="0" applyFont="1" applyFill="1" applyBorder="1"/>
    <xf numFmtId="3" fontId="31" fillId="4" borderId="102" xfId="0" applyNumberFormat="1" applyFont="1" applyFill="1" applyBorder="1" applyAlignment="1"/>
    <xf numFmtId="0" fontId="19" fillId="13" borderId="73" xfId="0" applyFont="1" applyFill="1" applyBorder="1"/>
    <xf numFmtId="0" fontId="31" fillId="8" borderId="14" xfId="0" applyFont="1" applyFill="1" applyBorder="1"/>
    <xf numFmtId="0" fontId="31" fillId="10" borderId="14" xfId="0" applyFont="1" applyFill="1" applyBorder="1"/>
    <xf numFmtId="0" fontId="19" fillId="13" borderId="14" xfId="0" applyFont="1" applyFill="1" applyBorder="1"/>
    <xf numFmtId="0" fontId="44" fillId="7" borderId="14" xfId="0" applyFont="1" applyFill="1" applyBorder="1"/>
    <xf numFmtId="0" fontId="44" fillId="11" borderId="24" xfId="0" applyFont="1" applyFill="1" applyBorder="1" applyAlignment="1">
      <alignment vertical="center"/>
    </xf>
    <xf numFmtId="49" fontId="2" fillId="6" borderId="51" xfId="0" applyNumberFormat="1" applyFont="1" applyFill="1" applyBorder="1" applyAlignment="1">
      <alignment horizontal="center"/>
    </xf>
    <xf numFmtId="49" fontId="2" fillId="2" borderId="5" xfId="0" applyNumberFormat="1" applyFont="1" applyFill="1" applyBorder="1" applyAlignment="1">
      <alignment horizontal="center"/>
    </xf>
    <xf numFmtId="49" fontId="8" fillId="2" borderId="4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center"/>
    </xf>
    <xf numFmtId="49" fontId="20" fillId="2" borderId="4" xfId="0" applyNumberFormat="1" applyFont="1" applyFill="1" applyBorder="1" applyAlignment="1">
      <alignment horizontal="center"/>
    </xf>
    <xf numFmtId="3" fontId="49" fillId="6" borderId="54" xfId="0" applyNumberFormat="1" applyFont="1" applyFill="1" applyBorder="1" applyAlignment="1">
      <alignment horizontal="center"/>
    </xf>
    <xf numFmtId="0" fontId="49" fillId="6" borderId="73" xfId="0" applyFont="1" applyFill="1" applyBorder="1" applyAlignment="1">
      <alignment horizontal="center"/>
    </xf>
    <xf numFmtId="49" fontId="8" fillId="6" borderId="73" xfId="0" applyNumberFormat="1" applyFont="1" applyFill="1" applyBorder="1" applyAlignment="1">
      <alignment horizontal="center"/>
    </xf>
    <xf numFmtId="3" fontId="49" fillId="7" borderId="62" xfId="0" applyNumberFormat="1" applyFont="1" applyFill="1" applyBorder="1" applyAlignment="1">
      <alignment horizontal="center"/>
    </xf>
    <xf numFmtId="0" fontId="49" fillId="7" borderId="50" xfId="0" applyFont="1" applyFill="1" applyBorder="1" applyAlignment="1">
      <alignment horizontal="center"/>
    </xf>
    <xf numFmtId="49" fontId="8" fillId="7" borderId="63" xfId="0" applyNumberFormat="1" applyFont="1" applyFill="1" applyBorder="1" applyAlignment="1">
      <alignment horizontal="center"/>
    </xf>
    <xf numFmtId="49" fontId="8" fillId="6" borderId="74" xfId="0" applyNumberFormat="1" applyFont="1" applyFill="1" applyBorder="1" applyAlignment="1">
      <alignment horizontal="center"/>
    </xf>
    <xf numFmtId="0" fontId="31" fillId="2" borderId="5" xfId="0" applyFont="1" applyFill="1" applyBorder="1"/>
    <xf numFmtId="0" fontId="19" fillId="2" borderId="58" xfId="0" applyFont="1" applyFill="1" applyBorder="1"/>
    <xf numFmtId="0" fontId="31" fillId="2" borderId="4" xfId="0" applyFont="1" applyFill="1" applyBorder="1"/>
    <xf numFmtId="0" fontId="19" fillId="4" borderId="67" xfId="0" applyFont="1" applyFill="1" applyBorder="1"/>
    <xf numFmtId="165" fontId="19" fillId="0" borderId="4" xfId="1" applyNumberFormat="1" applyFont="1" applyFill="1" applyBorder="1" applyAlignment="1">
      <alignment horizontal="right"/>
    </xf>
    <xf numFmtId="165" fontId="19" fillId="16" borderId="4" xfId="1" applyNumberFormat="1" applyFont="1" applyFill="1" applyBorder="1"/>
    <xf numFmtId="165" fontId="31" fillId="13" borderId="13" xfId="1" applyNumberFormat="1" applyFont="1" applyFill="1" applyBorder="1" applyAlignment="1">
      <alignment horizontal="right"/>
    </xf>
    <xf numFmtId="165" fontId="19" fillId="13" borderId="0" xfId="0" applyNumberFormat="1" applyFont="1" applyFill="1" applyBorder="1" applyAlignment="1">
      <alignment horizontal="right"/>
    </xf>
    <xf numFmtId="0" fontId="31" fillId="13" borderId="14" xfId="0" applyFont="1" applyFill="1" applyBorder="1"/>
    <xf numFmtId="0" fontId="31" fillId="13" borderId="5" xfId="0" applyFont="1" applyFill="1" applyBorder="1"/>
    <xf numFmtId="0" fontId="44" fillId="13" borderId="39" xfId="0" applyFont="1" applyFill="1" applyBorder="1"/>
    <xf numFmtId="0" fontId="31" fillId="13" borderId="73" xfId="0" applyFont="1" applyFill="1" applyBorder="1"/>
    <xf numFmtId="0" fontId="31" fillId="13" borderId="20" xfId="0" applyFont="1" applyFill="1" applyBorder="1"/>
    <xf numFmtId="0" fontId="44" fillId="13" borderId="24" xfId="0" applyFont="1" applyFill="1" applyBorder="1"/>
    <xf numFmtId="0" fontId="31" fillId="13" borderId="74" xfId="0" applyFont="1" applyFill="1" applyBorder="1"/>
    <xf numFmtId="0" fontId="31" fillId="13" borderId="87" xfId="0" applyFont="1" applyFill="1" applyBorder="1"/>
    <xf numFmtId="0" fontId="31" fillId="13" borderId="7" xfId="0" applyFont="1" applyFill="1" applyBorder="1"/>
    <xf numFmtId="0" fontId="31" fillId="13" borderId="58" xfId="0" applyFont="1" applyFill="1" applyBorder="1"/>
    <xf numFmtId="0" fontId="44" fillId="13" borderId="67" xfId="0" applyFont="1" applyFill="1" applyBorder="1" applyAlignment="1">
      <alignment horizontal="right"/>
    </xf>
    <xf numFmtId="0" fontId="44" fillId="13" borderId="79" xfId="0" applyFont="1" applyFill="1" applyBorder="1"/>
    <xf numFmtId="0" fontId="31" fillId="13" borderId="67" xfId="0" applyFont="1" applyFill="1" applyBorder="1" applyAlignment="1">
      <alignment horizontal="right"/>
    </xf>
    <xf numFmtId="0" fontId="31" fillId="13" borderId="58" xfId="0" applyFont="1" applyFill="1" applyBorder="1" applyAlignment="1">
      <alignment horizontal="right"/>
    </xf>
    <xf numFmtId="0" fontId="2" fillId="0" borderId="73" xfId="0" applyFont="1" applyBorder="1"/>
    <xf numFmtId="0" fontId="44" fillId="13" borderId="2" xfId="0" applyFont="1" applyFill="1" applyBorder="1"/>
    <xf numFmtId="0" fontId="31" fillId="21" borderId="67" xfId="0" applyFont="1" applyFill="1" applyBorder="1" applyAlignment="1">
      <alignment horizontal="right"/>
    </xf>
    <xf numFmtId="164" fontId="31" fillId="13" borderId="30" xfId="1" applyNumberFormat="1" applyFont="1" applyFill="1" applyBorder="1" applyAlignment="1">
      <alignment horizontal="right"/>
    </xf>
    <xf numFmtId="166" fontId="2" fillId="0" borderId="0" xfId="0" applyNumberFormat="1" applyFont="1"/>
    <xf numFmtId="0" fontId="39" fillId="6" borderId="55" xfId="0" applyFont="1" applyFill="1" applyBorder="1" applyAlignment="1">
      <alignment horizontal="center"/>
    </xf>
    <xf numFmtId="49" fontId="60" fillId="6" borderId="16" xfId="0" applyNumberFormat="1" applyFont="1" applyFill="1" applyBorder="1" applyAlignment="1">
      <alignment horizontal="center"/>
    </xf>
    <xf numFmtId="49" fontId="39" fillId="6" borderId="16" xfId="0" applyNumberFormat="1" applyFont="1" applyFill="1" applyBorder="1" applyAlignment="1">
      <alignment horizontal="center"/>
    </xf>
    <xf numFmtId="0" fontId="39" fillId="6" borderId="28" xfId="0" applyFont="1" applyFill="1" applyBorder="1" applyAlignment="1"/>
    <xf numFmtId="0" fontId="39" fillId="6" borderId="39" xfId="0" applyFont="1" applyFill="1" applyBorder="1" applyAlignment="1">
      <alignment horizontal="center"/>
    </xf>
    <xf numFmtId="0" fontId="39" fillId="6" borderId="2" xfId="0" applyFont="1" applyFill="1" applyBorder="1" applyAlignment="1">
      <alignment horizontal="center"/>
    </xf>
    <xf numFmtId="0" fontId="39" fillId="6" borderId="49" xfId="0" applyFont="1" applyFill="1" applyBorder="1" applyAlignment="1">
      <alignment horizontal="center"/>
    </xf>
    <xf numFmtId="0" fontId="39" fillId="0" borderId="3" xfId="0" applyFont="1" applyBorder="1" applyAlignment="1">
      <alignment horizontal="center"/>
    </xf>
    <xf numFmtId="0" fontId="39" fillId="0" borderId="0" xfId="0" applyFont="1" applyFill="1" applyBorder="1" applyAlignment="1">
      <alignment horizontal="center"/>
    </xf>
    <xf numFmtId="0" fontId="39" fillId="0" borderId="24" xfId="0" applyFont="1" applyBorder="1" applyAlignment="1">
      <alignment horizontal="center"/>
    </xf>
    <xf numFmtId="0" fontId="39" fillId="0" borderId="0" xfId="0" applyFont="1"/>
    <xf numFmtId="0" fontId="39" fillId="0" borderId="0" xfId="0" applyFont="1" applyFill="1" applyBorder="1" applyAlignment="1"/>
    <xf numFmtId="0" fontId="39" fillId="0" borderId="0" xfId="0" applyFont="1" applyAlignment="1">
      <alignment horizontal="center"/>
    </xf>
    <xf numFmtId="0" fontId="61" fillId="0" borderId="0" xfId="0" applyFont="1" applyFill="1"/>
    <xf numFmtId="0" fontId="39" fillId="0" borderId="0" xfId="0" applyFont="1" applyFill="1"/>
    <xf numFmtId="49" fontId="19" fillId="6" borderId="40" xfId="0" applyNumberFormat="1" applyFont="1" applyFill="1" applyBorder="1" applyAlignment="1">
      <alignment horizontal="center"/>
    </xf>
    <xf numFmtId="0" fontId="19" fillId="0" borderId="2" xfId="0" applyFont="1" applyBorder="1" applyAlignment="1">
      <alignment horizontal="center"/>
    </xf>
    <xf numFmtId="49" fontId="44" fillId="0" borderId="6" xfId="0" applyNumberFormat="1" applyFont="1" applyFill="1" applyBorder="1" applyAlignment="1">
      <alignment horizontal="center"/>
    </xf>
    <xf numFmtId="49" fontId="19" fillId="0" borderId="6" xfId="0" applyNumberFormat="1" applyFont="1" applyFill="1" applyBorder="1" applyAlignment="1">
      <alignment horizontal="center"/>
    </xf>
    <xf numFmtId="0" fontId="19" fillId="2" borderId="6" xfId="0" applyFont="1" applyFill="1" applyBorder="1"/>
    <xf numFmtId="3" fontId="29" fillId="0" borderId="6" xfId="0" applyNumberFormat="1" applyFont="1" applyFill="1" applyBorder="1" applyAlignment="1">
      <alignment horizontal="right"/>
    </xf>
    <xf numFmtId="3" fontId="44" fillId="0" borderId="4" xfId="0" applyNumberFormat="1" applyFont="1" applyFill="1" applyBorder="1" applyAlignment="1">
      <alignment horizontal="right"/>
    </xf>
    <xf numFmtId="167" fontId="44" fillId="4" borderId="40" xfId="1" applyNumberFormat="1" applyFont="1" applyFill="1" applyBorder="1" applyAlignment="1"/>
    <xf numFmtId="167" fontId="44" fillId="4" borderId="51" xfId="1" applyNumberFormat="1" applyFont="1" applyFill="1" applyBorder="1" applyAlignment="1"/>
    <xf numFmtId="167" fontId="44" fillId="3" borderId="8" xfId="1" applyNumberFormat="1" applyFont="1" applyFill="1" applyBorder="1" applyAlignment="1">
      <alignment horizontal="right"/>
    </xf>
    <xf numFmtId="167" fontId="44" fillId="3" borderId="5" xfId="1" applyNumberFormat="1" applyFont="1" applyFill="1" applyBorder="1" applyAlignment="1">
      <alignment horizontal="right"/>
    </xf>
    <xf numFmtId="167" fontId="29" fillId="0" borderId="10" xfId="1" applyNumberFormat="1" applyFont="1" applyFill="1" applyBorder="1" applyAlignment="1">
      <alignment horizontal="right"/>
    </xf>
    <xf numFmtId="167" fontId="29" fillId="0" borderId="4" xfId="1" applyNumberFormat="1" applyFont="1" applyFill="1" applyBorder="1" applyAlignment="1">
      <alignment horizontal="right"/>
    </xf>
    <xf numFmtId="167" fontId="29" fillId="0" borderId="4" xfId="1" applyNumberFormat="1" applyFont="1" applyFill="1" applyBorder="1"/>
    <xf numFmtId="167" fontId="29" fillId="0" borderId="30" xfId="1" applyNumberFormat="1" applyFont="1" applyFill="1" applyBorder="1"/>
    <xf numFmtId="167" fontId="29" fillId="2" borderId="30" xfId="1" applyNumberFormat="1" applyFont="1" applyFill="1" applyBorder="1"/>
    <xf numFmtId="167" fontId="44" fillId="5" borderId="4" xfId="1" applyNumberFormat="1" applyFont="1" applyFill="1" applyBorder="1" applyAlignment="1"/>
    <xf numFmtId="167" fontId="44" fillId="5" borderId="30" xfId="1" applyNumberFormat="1" applyFont="1" applyFill="1" applyBorder="1" applyAlignment="1"/>
    <xf numFmtId="167" fontId="44" fillId="3" borderId="10" xfId="1" applyNumberFormat="1" applyFont="1" applyFill="1" applyBorder="1" applyAlignment="1">
      <alignment horizontal="right"/>
    </xf>
    <xf numFmtId="167" fontId="44" fillId="3" borderId="4" xfId="1" applyNumberFormat="1" applyFont="1" applyFill="1" applyBorder="1" applyAlignment="1">
      <alignment horizontal="right"/>
    </xf>
    <xf numFmtId="167" fontId="44" fillId="3" borderId="30" xfId="1" applyNumberFormat="1" applyFont="1" applyFill="1" applyBorder="1" applyAlignment="1">
      <alignment horizontal="right"/>
    </xf>
    <xf numFmtId="167" fontId="44" fillId="2" borderId="10" xfId="1" applyNumberFormat="1" applyFont="1" applyFill="1" applyBorder="1" applyAlignment="1"/>
    <xf numFmtId="167" fontId="44" fillId="2" borderId="4" xfId="1" applyNumberFormat="1" applyFont="1" applyFill="1" applyBorder="1" applyAlignment="1"/>
    <xf numFmtId="167" fontId="19" fillId="2" borderId="4" xfId="1" applyNumberFormat="1" applyFont="1" applyFill="1" applyBorder="1" applyAlignment="1"/>
    <xf numFmtId="167" fontId="29" fillId="2" borderId="30" xfId="1" applyNumberFormat="1" applyFont="1" applyFill="1" applyBorder="1" applyAlignment="1"/>
    <xf numFmtId="167" fontId="44" fillId="14" borderId="10" xfId="1" applyNumberFormat="1" applyFont="1" applyFill="1" applyBorder="1" applyAlignment="1"/>
    <xf numFmtId="167" fontId="44" fillId="14" borderId="4" xfId="1" applyNumberFormat="1" applyFont="1" applyFill="1" applyBorder="1" applyAlignment="1"/>
    <xf numFmtId="167" fontId="29" fillId="2" borderId="12" xfId="1" applyNumberFormat="1" applyFont="1" applyFill="1" applyBorder="1" applyAlignment="1"/>
    <xf numFmtId="167" fontId="44" fillId="2" borderId="13" xfId="1" applyNumberFormat="1" applyFont="1" applyFill="1" applyBorder="1" applyAlignment="1"/>
    <xf numFmtId="167" fontId="19" fillId="2" borderId="13" xfId="1" applyNumberFormat="1" applyFont="1" applyFill="1" applyBorder="1" applyAlignment="1"/>
    <xf numFmtId="167" fontId="29" fillId="2" borderId="33" xfId="1" applyNumberFormat="1" applyFont="1" applyFill="1" applyBorder="1" applyAlignment="1"/>
    <xf numFmtId="4" fontId="31" fillId="4" borderId="5" xfId="0" applyNumberFormat="1" applyFont="1" applyFill="1" applyBorder="1" applyAlignment="1"/>
    <xf numFmtId="4" fontId="31" fillId="3" borderId="4" xfId="0" applyNumberFormat="1" applyFont="1" applyFill="1" applyBorder="1" applyAlignment="1">
      <alignment horizontal="right"/>
    </xf>
    <xf numFmtId="4" fontId="19" fillId="0" borderId="4" xfId="0" applyNumberFormat="1" applyFont="1" applyFill="1" applyBorder="1"/>
    <xf numFmtId="4" fontId="19" fillId="0" borderId="4" xfId="0" applyNumberFormat="1" applyFont="1" applyFill="1" applyBorder="1" applyAlignment="1">
      <alignment horizontal="right"/>
    </xf>
    <xf numFmtId="4" fontId="19" fillId="2" borderId="30" xfId="0" applyNumberFormat="1" applyFont="1" applyFill="1" applyBorder="1"/>
    <xf numFmtId="4" fontId="19" fillId="0" borderId="6" xfId="0" applyNumberFormat="1" applyFont="1" applyFill="1" applyBorder="1"/>
    <xf numFmtId="4" fontId="19" fillId="0" borderId="6" xfId="0" applyNumberFormat="1" applyFont="1" applyFill="1" applyBorder="1" applyAlignment="1">
      <alignment horizontal="right"/>
    </xf>
    <xf numFmtId="4" fontId="19" fillId="2" borderId="29" xfId="0" applyNumberFormat="1" applyFont="1" applyFill="1" applyBorder="1"/>
    <xf numFmtId="4" fontId="19" fillId="2" borderId="4" xfId="0" applyNumberFormat="1" applyFont="1" applyFill="1" applyBorder="1"/>
    <xf numFmtId="0" fontId="2" fillId="13" borderId="0" xfId="0" applyFont="1" applyFill="1"/>
    <xf numFmtId="49" fontId="62" fillId="13" borderId="4" xfId="0" applyNumberFormat="1" applyFont="1" applyFill="1" applyBorder="1" applyAlignment="1">
      <alignment horizontal="center"/>
    </xf>
    <xf numFmtId="49" fontId="62" fillId="0" borderId="4" xfId="0" applyNumberFormat="1" applyFont="1" applyFill="1" applyBorder="1" applyAlignment="1">
      <alignment horizontal="center"/>
    </xf>
    <xf numFmtId="4" fontId="19" fillId="5" borderId="4" xfId="1" applyNumberFormat="1" applyFont="1" applyFill="1" applyBorder="1" applyAlignment="1"/>
    <xf numFmtId="4" fontId="31" fillId="5" borderId="4" xfId="1" applyNumberFormat="1" applyFont="1" applyFill="1" applyBorder="1" applyAlignment="1"/>
    <xf numFmtId="4" fontId="19" fillId="0" borderId="4" xfId="1" applyNumberFormat="1" applyFont="1" applyFill="1" applyBorder="1"/>
    <xf numFmtId="4" fontId="19" fillId="0" borderId="4" xfId="1" applyNumberFormat="1" applyFont="1" applyFill="1" applyBorder="1" applyAlignment="1">
      <alignment horizontal="right"/>
    </xf>
    <xf numFmtId="4" fontId="19" fillId="2" borderId="30" xfId="1" applyNumberFormat="1" applyFont="1" applyFill="1" applyBorder="1"/>
    <xf numFmtId="4" fontId="19" fillId="2" borderId="28" xfId="1" applyNumberFormat="1" applyFont="1" applyFill="1" applyBorder="1"/>
    <xf numFmtId="4" fontId="31" fillId="3" borderId="4" xfId="0" applyNumberFormat="1" applyFont="1" applyFill="1" applyBorder="1"/>
    <xf numFmtId="4" fontId="31" fillId="3" borderId="4" xfId="1" applyNumberFormat="1" applyFont="1" applyFill="1" applyBorder="1"/>
    <xf numFmtId="4" fontId="31" fillId="3" borderId="30" xfId="1" applyNumberFormat="1" applyFont="1" applyFill="1" applyBorder="1"/>
    <xf numFmtId="4" fontId="31" fillId="17" borderId="4" xfId="0" applyNumberFormat="1" applyFont="1" applyFill="1" applyBorder="1"/>
    <xf numFmtId="4" fontId="31" fillId="17" borderId="4" xfId="0" applyNumberFormat="1" applyFont="1" applyFill="1" applyBorder="1" applyAlignment="1">
      <alignment horizontal="right"/>
    </xf>
    <xf numFmtId="4" fontId="31" fillId="17" borderId="4" xfId="1" applyNumberFormat="1" applyFont="1" applyFill="1" applyBorder="1" applyAlignment="1">
      <alignment horizontal="right"/>
    </xf>
    <xf numFmtId="4" fontId="31" fillId="17" borderId="30" xfId="1" applyNumberFormat="1" applyFont="1" applyFill="1" applyBorder="1"/>
    <xf numFmtId="4" fontId="31" fillId="17" borderId="4" xfId="1" applyNumberFormat="1" applyFont="1" applyFill="1" applyBorder="1"/>
    <xf numFmtId="4" fontId="19" fillId="0" borderId="13" xfId="1" applyNumberFormat="1" applyFont="1" applyFill="1" applyBorder="1" applyAlignment="1">
      <alignment horizontal="right"/>
    </xf>
    <xf numFmtId="4" fontId="19" fillId="2" borderId="32" xfId="1" applyNumberFormat="1" applyFont="1" applyFill="1" applyBorder="1"/>
    <xf numFmtId="49" fontId="19" fillId="13" borderId="4" xfId="0" applyNumberFormat="1" applyFont="1" applyFill="1" applyBorder="1" applyAlignment="1">
      <alignment horizontal="left"/>
    </xf>
    <xf numFmtId="4" fontId="31" fillId="13" borderId="4" xfId="0" applyNumberFormat="1" applyFont="1" applyFill="1" applyBorder="1" applyAlignment="1">
      <alignment horizontal="right"/>
    </xf>
    <xf numFmtId="4" fontId="31" fillId="13" borderId="4" xfId="1" applyNumberFormat="1" applyFont="1" applyFill="1" applyBorder="1"/>
    <xf numFmtId="4" fontId="19" fillId="13" borderId="4" xfId="0" applyNumberFormat="1" applyFont="1" applyFill="1" applyBorder="1"/>
    <xf numFmtId="4" fontId="19" fillId="13" borderId="4" xfId="1" applyNumberFormat="1" applyFont="1" applyFill="1" applyBorder="1"/>
    <xf numFmtId="4" fontId="19" fillId="13" borderId="30" xfId="1" applyNumberFormat="1" applyFont="1" applyFill="1" applyBorder="1"/>
    <xf numFmtId="4" fontId="19" fillId="13" borderId="28" xfId="1" applyNumberFormat="1" applyFont="1" applyFill="1" applyBorder="1"/>
    <xf numFmtId="166" fontId="31" fillId="4" borderId="52" xfId="1" applyNumberFormat="1" applyFont="1" applyFill="1" applyBorder="1" applyAlignment="1"/>
    <xf numFmtId="166" fontId="31" fillId="4" borderId="48" xfId="1" applyNumberFormat="1" applyFont="1" applyFill="1" applyBorder="1" applyAlignment="1"/>
    <xf numFmtId="166" fontId="31" fillId="4" borderId="36" xfId="1" applyNumberFormat="1" applyFont="1" applyFill="1" applyBorder="1" applyAlignment="1"/>
    <xf numFmtId="166" fontId="31" fillId="4" borderId="64" xfId="1" applyNumberFormat="1" applyFont="1" applyFill="1" applyBorder="1" applyAlignment="1"/>
    <xf numFmtId="166" fontId="19" fillId="3" borderId="10" xfId="1" applyNumberFormat="1" applyFont="1" applyFill="1" applyBorder="1" applyAlignment="1">
      <alignment horizontal="right"/>
    </xf>
    <xf numFmtId="166" fontId="19" fillId="3" borderId="6" xfId="1" applyNumberFormat="1" applyFont="1" applyFill="1" applyBorder="1" applyAlignment="1">
      <alignment horizontal="right"/>
    </xf>
    <xf numFmtId="166" fontId="19" fillId="3" borderId="39" xfId="1" applyNumberFormat="1" applyFont="1" applyFill="1" applyBorder="1" applyAlignment="1">
      <alignment horizontal="right"/>
    </xf>
    <xf numFmtId="166" fontId="19" fillId="3" borderId="66" xfId="1" applyNumberFormat="1" applyFont="1" applyFill="1" applyBorder="1" applyAlignment="1">
      <alignment horizontal="right"/>
    </xf>
    <xf numFmtId="166" fontId="19" fillId="0" borderId="10" xfId="1" applyNumberFormat="1" applyFont="1" applyFill="1" applyBorder="1" applyAlignment="1">
      <alignment horizontal="right"/>
    </xf>
    <xf numFmtId="166" fontId="31" fillId="0" borderId="4" xfId="1" applyNumberFormat="1" applyFont="1" applyFill="1" applyBorder="1"/>
    <xf numFmtId="166" fontId="19" fillId="0" borderId="12" xfId="1" applyNumberFormat="1" applyFont="1" applyFill="1" applyBorder="1" applyAlignment="1">
      <alignment horizontal="right"/>
    </xf>
    <xf numFmtId="166" fontId="31" fillId="0" borderId="13" xfId="1" applyNumberFormat="1" applyFont="1" applyFill="1" applyBorder="1"/>
    <xf numFmtId="166" fontId="31" fillId="5" borderId="39" xfId="1" applyNumberFormat="1" applyFont="1" applyFill="1" applyBorder="1" applyAlignment="1"/>
    <xf numFmtId="166" fontId="31" fillId="5" borderId="6" xfId="1" applyNumberFormat="1" applyFont="1" applyFill="1" applyBorder="1" applyAlignment="1"/>
    <xf numFmtId="166" fontId="31" fillId="5" borderId="81" xfId="1" applyNumberFormat="1" applyFont="1" applyFill="1" applyBorder="1" applyAlignment="1"/>
    <xf numFmtId="166" fontId="31" fillId="5" borderId="29" xfId="1" applyNumberFormat="1" applyFont="1" applyFill="1" applyBorder="1" applyAlignment="1"/>
    <xf numFmtId="166" fontId="19" fillId="3" borderId="14" xfId="1" applyNumberFormat="1" applyFont="1" applyFill="1" applyBorder="1" applyAlignment="1">
      <alignment horizontal="right"/>
    </xf>
    <xf numFmtId="166" fontId="19" fillId="3" borderId="4" xfId="1" applyNumberFormat="1" applyFont="1" applyFill="1" applyBorder="1"/>
    <xf numFmtId="166" fontId="19" fillId="3" borderId="81" xfId="1" applyNumberFormat="1" applyFont="1" applyFill="1" applyBorder="1" applyAlignment="1">
      <alignment horizontal="right"/>
    </xf>
    <xf numFmtId="166" fontId="19" fillId="0" borderId="7" xfId="1" applyNumberFormat="1" applyFont="1" applyFill="1" applyBorder="1" applyAlignment="1">
      <alignment horizontal="right"/>
    </xf>
    <xf numFmtId="166" fontId="31" fillId="5" borderId="11" xfId="1" applyNumberFormat="1" applyFont="1" applyFill="1" applyBorder="1" applyAlignment="1"/>
    <xf numFmtId="166" fontId="31" fillId="5" borderId="46" xfId="1" applyNumberFormat="1" applyFont="1" applyFill="1" applyBorder="1" applyAlignment="1"/>
    <xf numFmtId="166" fontId="19" fillId="3" borderId="6" xfId="1" applyNumberFormat="1" applyFont="1" applyFill="1" applyBorder="1"/>
    <xf numFmtId="166" fontId="19" fillId="3" borderId="81" xfId="1" applyNumberFormat="1" applyFont="1" applyFill="1" applyBorder="1"/>
    <xf numFmtId="166" fontId="19" fillId="0" borderId="6" xfId="1" applyNumberFormat="1" applyFont="1" applyFill="1" applyBorder="1" applyAlignment="1">
      <alignment horizontal="right"/>
    </xf>
    <xf numFmtId="166" fontId="19" fillId="0" borderId="6" xfId="1" applyNumberFormat="1" applyFont="1" applyFill="1" applyBorder="1"/>
    <xf numFmtId="166" fontId="19" fillId="0" borderId="81" xfId="1" applyNumberFormat="1" applyFont="1" applyFill="1" applyBorder="1" applyAlignment="1">
      <alignment horizontal="right"/>
    </xf>
    <xf numFmtId="166" fontId="19" fillId="13" borderId="24" xfId="1" applyNumberFormat="1" applyFont="1" applyFill="1" applyBorder="1" applyAlignment="1">
      <alignment horizontal="right"/>
    </xf>
    <xf numFmtId="166" fontId="19" fillId="13" borderId="67" xfId="1" applyNumberFormat="1" applyFont="1" applyFill="1" applyBorder="1" applyAlignment="1">
      <alignment horizontal="right"/>
    </xf>
    <xf numFmtId="4" fontId="3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center"/>
    </xf>
    <xf numFmtId="4" fontId="2" fillId="0" borderId="0" xfId="0" applyNumberFormat="1" applyFont="1"/>
    <xf numFmtId="4" fontId="17" fillId="6" borderId="2" xfId="0" applyNumberFormat="1" applyFont="1" applyFill="1" applyBorder="1" applyAlignment="1">
      <alignment horizontal="center"/>
    </xf>
    <xf numFmtId="4" fontId="63" fillId="6" borderId="0" xfId="0" applyNumberFormat="1" applyFont="1" applyFill="1" applyBorder="1" applyAlignment="1">
      <alignment horizontal="center"/>
    </xf>
    <xf numFmtId="4" fontId="57" fillId="6" borderId="0" xfId="0" applyNumberFormat="1" applyFont="1" applyFill="1" applyBorder="1" applyAlignment="1">
      <alignment horizontal="center"/>
    </xf>
    <xf numFmtId="4" fontId="17" fillId="6" borderId="0" xfId="0" applyNumberFormat="1" applyFont="1" applyFill="1" applyBorder="1" applyAlignment="1">
      <alignment horizontal="center"/>
    </xf>
    <xf numFmtId="4" fontId="17" fillId="6" borderId="25" xfId="0" applyNumberFormat="1" applyFont="1" applyFill="1" applyBorder="1"/>
    <xf numFmtId="4" fontId="17" fillId="6" borderId="39" xfId="0" applyNumberFormat="1" applyFont="1" applyFill="1" applyBorder="1" applyAlignment="1">
      <alignment horizontal="center"/>
    </xf>
    <xf numFmtId="4" fontId="17" fillId="6" borderId="11" xfId="0" applyNumberFormat="1" applyFont="1" applyFill="1" applyBorder="1" applyAlignment="1">
      <alignment horizontal="center"/>
    </xf>
    <xf numFmtId="4" fontId="17" fillId="6" borderId="46" xfId="0" applyNumberFormat="1" applyFont="1" applyFill="1" applyBorder="1" applyAlignment="1">
      <alignment horizontal="center"/>
    </xf>
    <xf numFmtId="4" fontId="17" fillId="6" borderId="1" xfId="0" applyNumberFormat="1" applyFont="1" applyFill="1" applyBorder="1" applyAlignment="1">
      <alignment horizontal="center"/>
    </xf>
    <xf numFmtId="4" fontId="17" fillId="6" borderId="40" xfId="0" applyNumberFormat="1" applyFont="1" applyFill="1" applyBorder="1" applyAlignment="1">
      <alignment horizontal="center"/>
    </xf>
    <xf numFmtId="4" fontId="17" fillId="6" borderId="41" xfId="0" applyNumberFormat="1" applyFont="1" applyFill="1" applyBorder="1" applyAlignment="1">
      <alignment horizontal="center"/>
    </xf>
    <xf numFmtId="4" fontId="17" fillId="6" borderId="42" xfId="0" applyNumberFormat="1" applyFont="1" applyFill="1" applyBorder="1"/>
    <xf numFmtId="4" fontId="3" fillId="2" borderId="39" xfId="0" applyNumberFormat="1" applyFont="1" applyFill="1" applyBorder="1" applyAlignment="1">
      <alignment horizontal="center"/>
    </xf>
    <xf numFmtId="4" fontId="8" fillId="4" borderId="92" xfId="0" applyNumberFormat="1" applyFont="1" applyFill="1" applyBorder="1" applyAlignment="1">
      <alignment horizontal="left" vertical="center"/>
    </xf>
    <xf numFmtId="4" fontId="49" fillId="4" borderId="93" xfId="0" applyNumberFormat="1" applyFont="1" applyFill="1" applyBorder="1" applyAlignment="1">
      <alignment vertical="center"/>
    </xf>
    <xf numFmtId="4" fontId="3" fillId="4" borderId="93" xfId="0" applyNumberFormat="1" applyFont="1" applyFill="1" applyBorder="1" applyAlignment="1"/>
    <xf numFmtId="4" fontId="3" fillId="4" borderId="94" xfId="0" applyNumberFormat="1" applyFont="1" applyFill="1" applyBorder="1" applyAlignment="1"/>
    <xf numFmtId="4" fontId="8" fillId="4" borderId="95" xfId="1" applyNumberFormat="1" applyFont="1" applyFill="1" applyBorder="1" applyAlignment="1"/>
    <xf numFmtId="4" fontId="3" fillId="2" borderId="4" xfId="0" applyNumberFormat="1" applyFont="1" applyFill="1" applyBorder="1" applyAlignment="1">
      <alignment horizontal="center"/>
    </xf>
    <xf numFmtId="4" fontId="49" fillId="5" borderId="4" xfId="0" applyNumberFormat="1" applyFont="1" applyFill="1" applyBorder="1" applyAlignment="1">
      <alignment horizontal="center"/>
    </xf>
    <xf numFmtId="4" fontId="49" fillId="5" borderId="4" xfId="0" applyNumberFormat="1" applyFont="1" applyFill="1" applyBorder="1" applyAlignment="1"/>
    <xf numFmtId="4" fontId="30" fillId="5" borderId="4" xfId="0" applyNumberFormat="1" applyFont="1" applyFill="1" applyBorder="1" applyAlignment="1"/>
    <xf numFmtId="4" fontId="49" fillId="5" borderId="4" xfId="1" applyNumberFormat="1" applyFont="1" applyFill="1" applyBorder="1" applyAlignment="1"/>
    <xf numFmtId="4" fontId="30" fillId="0" borderId="4" xfId="0" applyNumberFormat="1" applyFont="1" applyBorder="1" applyAlignment="1">
      <alignment horizontal="center"/>
    </xf>
    <xf numFmtId="4" fontId="49" fillId="3" borderId="4" xfId="0" applyNumberFormat="1" applyFont="1" applyFill="1" applyBorder="1" applyAlignment="1">
      <alignment horizontal="center"/>
    </xf>
    <xf numFmtId="4" fontId="49" fillId="3" borderId="4" xfId="0" applyNumberFormat="1" applyFont="1" applyFill="1" applyBorder="1" applyAlignment="1">
      <alignment horizontal="left"/>
    </xf>
    <xf numFmtId="4" fontId="49" fillId="3" borderId="4" xfId="0" applyNumberFormat="1" applyFont="1" applyFill="1" applyBorder="1"/>
    <xf numFmtId="4" fontId="30" fillId="3" borderId="4" xfId="1" applyNumberFormat="1" applyFont="1" applyFill="1" applyBorder="1"/>
    <xf numFmtId="4" fontId="49" fillId="0" borderId="4" xfId="0" applyNumberFormat="1" applyFont="1" applyFill="1" applyBorder="1" applyAlignment="1">
      <alignment horizontal="center"/>
    </xf>
    <xf numFmtId="4" fontId="30" fillId="0" borderId="4" xfId="0" applyNumberFormat="1" applyFont="1" applyFill="1" applyBorder="1" applyAlignment="1">
      <alignment horizontal="center"/>
    </xf>
    <xf numFmtId="4" fontId="30" fillId="2" borderId="4" xfId="0" applyNumberFormat="1" applyFont="1" applyFill="1" applyBorder="1"/>
    <xf numFmtId="4" fontId="30" fillId="0" borderId="4" xfId="1" applyNumberFormat="1" applyFont="1" applyFill="1" applyBorder="1" applyAlignment="1">
      <alignment horizontal="right"/>
    </xf>
    <xf numFmtId="4" fontId="49" fillId="0" borderId="4" xfId="1" applyNumberFormat="1" applyFont="1" applyFill="1" applyBorder="1"/>
    <xf numFmtId="4" fontId="49" fillId="0" borderId="4" xfId="1" applyNumberFormat="1" applyFont="1" applyFill="1" applyBorder="1" applyAlignment="1">
      <alignment horizontal="right"/>
    </xf>
    <xf numFmtId="4" fontId="30" fillId="0" borderId="4" xfId="1" applyNumberFormat="1" applyFont="1" applyFill="1" applyBorder="1"/>
    <xf numFmtId="4" fontId="49" fillId="0" borderId="4" xfId="0" applyNumberFormat="1" applyFont="1" applyBorder="1" applyAlignment="1">
      <alignment horizontal="center"/>
    </xf>
    <xf numFmtId="4" fontId="30" fillId="3" borderId="4" xfId="0" applyNumberFormat="1" applyFont="1" applyFill="1" applyBorder="1" applyAlignment="1">
      <alignment horizontal="center"/>
    </xf>
    <xf numFmtId="4" fontId="30" fillId="3" borderId="4" xfId="1" applyNumberFormat="1" applyFont="1" applyFill="1" applyBorder="1" applyAlignment="1">
      <alignment horizontal="right"/>
    </xf>
    <xf numFmtId="4" fontId="3" fillId="2" borderId="11" xfId="0" applyNumberFormat="1" applyFont="1" applyFill="1" applyBorder="1" applyAlignment="1">
      <alignment horizontal="center"/>
    </xf>
    <xf numFmtId="4" fontId="49" fillId="14" borderId="4" xfId="0" applyNumberFormat="1" applyFont="1" applyFill="1" applyBorder="1" applyAlignment="1">
      <alignment horizontal="center"/>
    </xf>
    <xf numFmtId="4" fontId="30" fillId="14" borderId="4" xfId="0" applyNumberFormat="1" applyFont="1" applyFill="1" applyBorder="1" applyAlignment="1">
      <alignment horizontal="center"/>
    </xf>
    <xf numFmtId="4" fontId="49" fillId="14" borderId="4" xfId="0" applyNumberFormat="1" applyFont="1" applyFill="1" applyBorder="1"/>
    <xf numFmtId="4" fontId="49" fillId="14" borderId="4" xfId="1" applyNumberFormat="1" applyFont="1" applyFill="1" applyBorder="1" applyAlignment="1">
      <alignment horizontal="right"/>
    </xf>
    <xf numFmtId="4" fontId="31" fillId="0" borderId="26" xfId="1" applyNumberFormat="1" applyFont="1" applyFill="1" applyBorder="1" applyAlignment="1">
      <alignment horizontal="right"/>
    </xf>
    <xf numFmtId="4" fontId="31" fillId="3" borderId="4" xfId="1" applyNumberFormat="1" applyFont="1" applyFill="1" applyBorder="1" applyAlignment="1">
      <alignment horizontal="right"/>
    </xf>
    <xf numFmtId="4" fontId="31" fillId="3" borderId="30" xfId="1" applyNumberFormat="1" applyFont="1" applyFill="1" applyBorder="1" applyAlignment="1">
      <alignment horizontal="right"/>
    </xf>
    <xf numFmtId="4" fontId="62" fillId="13" borderId="4" xfId="1" applyNumberFormat="1" applyFont="1" applyFill="1" applyBorder="1"/>
    <xf numFmtId="4" fontId="62" fillId="13" borderId="4" xfId="1" applyNumberFormat="1" applyFont="1" applyFill="1" applyBorder="1" applyAlignment="1">
      <alignment horizontal="right"/>
    </xf>
    <xf numFmtId="4" fontId="31" fillId="13" borderId="26" xfId="1" applyNumberFormat="1" applyFont="1" applyFill="1" applyBorder="1" applyAlignment="1">
      <alignment horizontal="right"/>
    </xf>
    <xf numFmtId="4" fontId="62" fillId="0" borderId="4" xfId="1" applyNumberFormat="1" applyFont="1" applyFill="1" applyBorder="1"/>
    <xf numFmtId="4" fontId="62" fillId="0" borderId="4" xfId="1" applyNumberFormat="1" applyFont="1" applyFill="1" applyBorder="1" applyAlignment="1">
      <alignment horizontal="right"/>
    </xf>
    <xf numFmtId="4" fontId="19" fillId="0" borderId="14" xfId="1" applyNumberFormat="1" applyFont="1" applyFill="1" applyBorder="1" applyAlignment="1">
      <alignment horizontal="right"/>
    </xf>
    <xf numFmtId="4" fontId="19" fillId="13" borderId="4" xfId="1" applyNumberFormat="1" applyFont="1" applyFill="1" applyBorder="1" applyAlignment="1">
      <alignment horizontal="right"/>
    </xf>
    <xf numFmtId="167" fontId="31" fillId="4" borderId="3" xfId="1" applyNumberFormat="1" applyFont="1" applyFill="1" applyBorder="1" applyAlignment="1"/>
    <xf numFmtId="167" fontId="31" fillId="4" borderId="5" xfId="1" applyNumberFormat="1" applyFont="1" applyFill="1" applyBorder="1" applyAlignment="1"/>
    <xf numFmtId="167" fontId="31" fillId="4" borderId="61" xfId="1" applyNumberFormat="1" applyFont="1" applyFill="1" applyBorder="1" applyAlignment="1"/>
    <xf numFmtId="167" fontId="31" fillId="5" borderId="14" xfId="1" applyNumberFormat="1" applyFont="1" applyFill="1" applyBorder="1" applyAlignment="1"/>
    <xf numFmtId="167" fontId="31" fillId="5" borderId="4" xfId="1" applyNumberFormat="1" applyFont="1" applyFill="1" applyBorder="1" applyAlignment="1"/>
    <xf numFmtId="167" fontId="31" fillId="5" borderId="26" xfId="1" applyNumberFormat="1" applyFont="1" applyFill="1" applyBorder="1" applyAlignment="1"/>
    <xf numFmtId="167" fontId="19" fillId="0" borderId="14" xfId="1" applyNumberFormat="1" applyFont="1" applyFill="1" applyBorder="1" applyAlignment="1">
      <alignment horizontal="right"/>
    </xf>
    <xf numFmtId="167" fontId="19" fillId="0" borderId="4" xfId="1" applyNumberFormat="1" applyFont="1" applyFill="1" applyBorder="1" applyAlignment="1">
      <alignment horizontal="right"/>
    </xf>
    <xf numFmtId="167" fontId="19" fillId="0" borderId="4" xfId="1" applyNumberFormat="1" applyFont="1" applyFill="1" applyBorder="1"/>
    <xf numFmtId="167" fontId="31" fillId="0" borderId="26" xfId="1" applyNumberFormat="1" applyFont="1" applyFill="1" applyBorder="1" applyAlignment="1">
      <alignment horizontal="right"/>
    </xf>
    <xf numFmtId="167" fontId="19" fillId="13" borderId="14" xfId="1" applyNumberFormat="1" applyFont="1" applyFill="1" applyBorder="1" applyAlignment="1">
      <alignment horizontal="right"/>
    </xf>
    <xf numFmtId="167" fontId="19" fillId="13" borderId="4" xfId="1" applyNumberFormat="1" applyFont="1" applyFill="1" applyBorder="1" applyAlignment="1">
      <alignment horizontal="right"/>
    </xf>
    <xf numFmtId="167" fontId="19" fillId="13" borderId="4" xfId="1" applyNumberFormat="1" applyFont="1" applyFill="1" applyBorder="1"/>
    <xf numFmtId="167" fontId="31" fillId="13" borderId="26" xfId="1" applyNumberFormat="1" applyFont="1" applyFill="1" applyBorder="1" applyAlignment="1">
      <alignment horizontal="right"/>
    </xf>
    <xf numFmtId="167" fontId="31" fillId="2" borderId="26" xfId="1" applyNumberFormat="1" applyFont="1" applyFill="1" applyBorder="1"/>
    <xf numFmtId="167" fontId="31" fillId="13" borderId="72" xfId="1" applyNumberFormat="1" applyFont="1" applyFill="1" applyBorder="1" applyAlignment="1"/>
    <xf numFmtId="167" fontId="31" fillId="2" borderId="30" xfId="1" applyNumberFormat="1" applyFont="1" applyFill="1" applyBorder="1" applyAlignment="1"/>
    <xf numFmtId="167" fontId="31" fillId="4" borderId="33" xfId="1" applyNumberFormat="1" applyFont="1" applyFill="1" applyBorder="1" applyAlignment="1"/>
    <xf numFmtId="4" fontId="5" fillId="5" borderId="72" xfId="1" applyNumberFormat="1" applyFont="1" applyFill="1" applyBorder="1" applyAlignment="1">
      <alignment horizontal="right"/>
    </xf>
    <xf numFmtId="4" fontId="12" fillId="0" borderId="72" xfId="1" applyNumberFormat="1" applyFont="1" applyFill="1" applyBorder="1" applyAlignment="1">
      <alignment horizontal="right"/>
    </xf>
    <xf numFmtId="4" fontId="7" fillId="16" borderId="72" xfId="1" applyNumberFormat="1" applyFont="1" applyFill="1" applyBorder="1" applyAlignment="1">
      <alignment horizontal="right"/>
    </xf>
    <xf numFmtId="4" fontId="14" fillId="2" borderId="72" xfId="1" applyNumberFormat="1" applyFont="1" applyFill="1" applyBorder="1" applyAlignment="1">
      <alignment horizontal="right"/>
    </xf>
    <xf numFmtId="4" fontId="12" fillId="3" borderId="72" xfId="1" applyNumberFormat="1" applyFont="1" applyFill="1" applyBorder="1" applyAlignment="1">
      <alignment horizontal="right"/>
    </xf>
    <xf numFmtId="4" fontId="14" fillId="0" borderId="72" xfId="1" applyNumberFormat="1" applyFont="1" applyFill="1" applyBorder="1" applyAlignment="1">
      <alignment horizontal="right"/>
    </xf>
    <xf numFmtId="4" fontId="14" fillId="0" borderId="72" xfId="1" applyNumberFormat="1" applyFont="1" applyBorder="1" applyAlignment="1">
      <alignment horizontal="right"/>
    </xf>
    <xf numFmtId="4" fontId="14" fillId="0" borderId="30" xfId="1" applyNumberFormat="1" applyFont="1" applyBorder="1" applyAlignment="1">
      <alignment horizontal="right"/>
    </xf>
    <xf numFmtId="4" fontId="14" fillId="12" borderId="72" xfId="1" applyNumberFormat="1" applyFont="1" applyFill="1" applyBorder="1" applyAlignment="1">
      <alignment horizontal="right"/>
    </xf>
    <xf numFmtId="4" fontId="34" fillId="13" borderId="72" xfId="1" applyNumberFormat="1" applyFont="1" applyFill="1" applyBorder="1" applyAlignment="1">
      <alignment horizontal="right"/>
    </xf>
    <xf numFmtId="4" fontId="15" fillId="2" borderId="30" xfId="1" applyNumberFormat="1" applyFont="1" applyFill="1" applyBorder="1" applyAlignment="1">
      <alignment horizontal="right"/>
    </xf>
    <xf numFmtId="4" fontId="12" fillId="2" borderId="72" xfId="1" applyNumberFormat="1" applyFont="1" applyFill="1" applyBorder="1" applyAlignment="1">
      <alignment horizontal="right"/>
    </xf>
    <xf numFmtId="4" fontId="15" fillId="3" borderId="72" xfId="1" applyNumberFormat="1" applyFont="1" applyFill="1" applyBorder="1" applyAlignment="1">
      <alignment horizontal="right"/>
    </xf>
    <xf numFmtId="4" fontId="15" fillId="2" borderId="72" xfId="1" applyNumberFormat="1" applyFont="1" applyFill="1" applyBorder="1" applyAlignment="1">
      <alignment horizontal="right"/>
    </xf>
    <xf numFmtId="4" fontId="4" fillId="0" borderId="0" xfId="0" applyNumberFormat="1" applyFont="1" applyAlignment="1">
      <alignment horizontal="right"/>
    </xf>
    <xf numFmtId="4" fontId="31" fillId="4" borderId="49" xfId="0" applyNumberFormat="1" applyFont="1" applyFill="1" applyBorder="1" applyAlignment="1"/>
    <xf numFmtId="4" fontId="31" fillId="4" borderId="51" xfId="0" applyNumberFormat="1" applyFont="1" applyFill="1" applyBorder="1" applyAlignment="1"/>
    <xf numFmtId="4" fontId="31" fillId="4" borderId="69" xfId="0" applyNumberFormat="1" applyFont="1" applyFill="1" applyBorder="1" applyAlignment="1"/>
    <xf numFmtId="4" fontId="31" fillId="4" borderId="52" xfId="0" applyNumberFormat="1" applyFont="1" applyFill="1" applyBorder="1" applyAlignment="1"/>
    <xf numFmtId="4" fontId="19" fillId="3" borderId="3" xfId="1" applyNumberFormat="1" applyFont="1" applyFill="1" applyBorder="1" applyAlignment="1">
      <alignment horizontal="right"/>
    </xf>
    <xf numFmtId="4" fontId="19" fillId="3" borderId="5" xfId="1" applyNumberFormat="1" applyFont="1" applyFill="1" applyBorder="1" applyAlignment="1">
      <alignment horizontal="right"/>
    </xf>
    <xf numFmtId="4" fontId="19" fillId="3" borderId="61" xfId="1" applyNumberFormat="1" applyFont="1" applyFill="1" applyBorder="1" applyAlignment="1">
      <alignment horizontal="right"/>
    </xf>
    <xf numFmtId="4" fontId="19" fillId="3" borderId="11" xfId="1" applyNumberFormat="1" applyFont="1" applyFill="1" applyBorder="1" applyAlignment="1">
      <alignment horizontal="right"/>
    </xf>
    <xf numFmtId="4" fontId="19" fillId="2" borderId="47" xfId="1" applyNumberFormat="1" applyFont="1" applyFill="1" applyBorder="1"/>
    <xf numFmtId="4" fontId="19" fillId="2" borderId="29" xfId="1" applyNumberFormat="1" applyFont="1" applyFill="1" applyBorder="1"/>
    <xf numFmtId="4" fontId="19" fillId="0" borderId="14" xfId="1" applyNumberFormat="1" applyFont="1" applyBorder="1" applyAlignment="1">
      <alignment horizontal="center"/>
    </xf>
    <xf numFmtId="4" fontId="19" fillId="0" borderId="4" xfId="1" applyNumberFormat="1" applyFont="1" applyBorder="1" applyAlignment="1">
      <alignment horizontal="center"/>
    </xf>
    <xf numFmtId="4" fontId="19" fillId="0" borderId="4" xfId="1" applyNumberFormat="1" applyFont="1" applyBorder="1" applyAlignment="1">
      <alignment horizontal="right"/>
    </xf>
    <xf numFmtId="4" fontId="19" fillId="0" borderId="28" xfId="1" applyNumberFormat="1" applyFont="1" applyBorder="1" applyAlignment="1">
      <alignment horizontal="right"/>
    </xf>
    <xf numFmtId="4" fontId="19" fillId="0" borderId="30" xfId="1" applyNumberFormat="1" applyFont="1" applyBorder="1" applyAlignment="1">
      <alignment horizontal="right"/>
    </xf>
    <xf numFmtId="4" fontId="19" fillId="13" borderId="14" xfId="1" applyNumberFormat="1" applyFont="1" applyFill="1" applyBorder="1" applyAlignment="1">
      <alignment horizontal="center"/>
    </xf>
    <xf numFmtId="4" fontId="19" fillId="13" borderId="4" xfId="1" applyNumberFormat="1" applyFont="1" applyFill="1" applyBorder="1" applyAlignment="1">
      <alignment horizontal="center"/>
    </xf>
    <xf numFmtId="4" fontId="19" fillId="0" borderId="24" xfId="1" applyNumberFormat="1" applyFont="1" applyFill="1" applyBorder="1" applyAlignment="1">
      <alignment horizontal="right"/>
    </xf>
    <xf numFmtId="4" fontId="31" fillId="0" borderId="26" xfId="1" applyNumberFormat="1" applyFont="1" applyBorder="1" applyAlignment="1">
      <alignment horizontal="right"/>
    </xf>
    <xf numFmtId="4" fontId="31" fillId="0" borderId="68" xfId="1" applyNumberFormat="1" applyFont="1" applyBorder="1" applyAlignment="1">
      <alignment horizontal="right"/>
    </xf>
    <xf numFmtId="0" fontId="66" fillId="6" borderId="2" xfId="0" applyFont="1" applyFill="1" applyBorder="1"/>
    <xf numFmtId="49" fontId="66" fillId="6" borderId="1" xfId="0" applyNumberFormat="1" applyFont="1" applyFill="1" applyBorder="1" applyAlignment="1">
      <alignment horizontal="center"/>
    </xf>
    <xf numFmtId="49" fontId="66" fillId="6" borderId="0" xfId="0" applyNumberFormat="1" applyFont="1" applyFill="1" applyBorder="1" applyAlignment="1">
      <alignment horizontal="center"/>
    </xf>
    <xf numFmtId="0" fontId="66" fillId="6" borderId="0" xfId="0" applyFont="1" applyFill="1" applyBorder="1"/>
    <xf numFmtId="0" fontId="66" fillId="6" borderId="25" xfId="0" applyFont="1" applyFill="1" applyBorder="1"/>
    <xf numFmtId="49" fontId="66" fillId="6" borderId="40" xfId="0" applyNumberFormat="1" applyFont="1" applyFill="1" applyBorder="1" applyAlignment="1">
      <alignment horizontal="center"/>
    </xf>
    <xf numFmtId="49" fontId="66" fillId="6" borderId="51" xfId="0" applyNumberFormat="1" applyFont="1" applyFill="1" applyBorder="1" applyAlignment="1">
      <alignment horizontal="center"/>
    </xf>
    <xf numFmtId="49" fontId="66" fillId="6" borderId="41" xfId="0" applyNumberFormat="1" applyFont="1" applyFill="1" applyBorder="1" applyAlignment="1">
      <alignment horizontal="center"/>
    </xf>
    <xf numFmtId="0" fontId="66" fillId="6" borderId="41" xfId="0" applyFont="1" applyFill="1" applyBorder="1"/>
    <xf numFmtId="0" fontId="66" fillId="6" borderId="42" xfId="0" applyFont="1" applyFill="1" applyBorder="1"/>
    <xf numFmtId="49" fontId="44" fillId="5" borderId="8" xfId="0" applyNumberFormat="1" applyFont="1" applyFill="1" applyBorder="1" applyAlignment="1">
      <alignment horizontal="center"/>
    </xf>
    <xf numFmtId="49" fontId="44" fillId="5" borderId="5" xfId="0" applyNumberFormat="1" applyFont="1" applyFill="1" applyBorder="1" applyAlignment="1">
      <alignment horizontal="center"/>
    </xf>
    <xf numFmtId="49" fontId="19" fillId="5" borderId="8" xfId="0" applyNumberFormat="1" applyFont="1" applyFill="1" applyBorder="1" applyAlignment="1">
      <alignment horizontal="center"/>
    </xf>
    <xf numFmtId="4" fontId="31" fillId="5" borderId="9" xfId="0" applyNumberFormat="1" applyFont="1" applyFill="1" applyBorder="1"/>
    <xf numFmtId="4" fontId="31" fillId="2" borderId="9" xfId="0" applyNumberFormat="1" applyFont="1" applyFill="1" applyBorder="1"/>
    <xf numFmtId="4" fontId="31" fillId="3" borderId="9" xfId="0" applyNumberFormat="1" applyFont="1" applyFill="1" applyBorder="1"/>
    <xf numFmtId="4" fontId="31" fillId="3" borderId="82" xfId="1" applyNumberFormat="1" applyFont="1" applyFill="1" applyBorder="1" applyAlignment="1">
      <alignment horizontal="right"/>
    </xf>
    <xf numFmtId="49" fontId="19" fillId="0" borderId="4" xfId="0" applyNumberFormat="1" applyFont="1" applyBorder="1" applyAlignment="1">
      <alignment horizontal="center"/>
    </xf>
    <xf numFmtId="49" fontId="19" fillId="0" borderId="8" xfId="0" applyNumberFormat="1" applyFont="1" applyBorder="1" applyAlignment="1">
      <alignment horizontal="center"/>
    </xf>
    <xf numFmtId="4" fontId="19" fillId="2" borderId="9" xfId="0" applyNumberFormat="1" applyFont="1" applyFill="1" applyBorder="1"/>
    <xf numFmtId="49" fontId="44" fillId="4" borderId="4" xfId="0" applyNumberFormat="1" applyFont="1" applyFill="1" applyBorder="1" applyAlignment="1">
      <alignment horizontal="center"/>
    </xf>
    <xf numFmtId="49" fontId="44" fillId="4" borderId="12" xfId="0" applyNumberFormat="1" applyFont="1" applyFill="1" applyBorder="1" applyAlignment="1">
      <alignment horizontal="center"/>
    </xf>
    <xf numFmtId="49" fontId="31" fillId="4" borderId="12" xfId="0" applyNumberFormat="1" applyFont="1" applyFill="1" applyBorder="1" applyAlignment="1">
      <alignment horizontal="center"/>
    </xf>
    <xf numFmtId="4" fontId="31" fillId="4" borderId="33" xfId="1" applyNumberFormat="1" applyFont="1" applyFill="1" applyBorder="1" applyAlignment="1">
      <alignment horizontal="right"/>
    </xf>
    <xf numFmtId="4" fontId="19" fillId="0" borderId="3" xfId="0" applyNumberFormat="1" applyFont="1" applyBorder="1" applyAlignment="1"/>
    <xf numFmtId="4" fontId="44" fillId="2" borderId="8" xfId="0" applyNumberFormat="1" applyFont="1" applyFill="1" applyBorder="1" applyAlignment="1">
      <alignment horizontal="center"/>
    </xf>
    <xf numFmtId="4" fontId="44" fillId="2" borderId="5" xfId="0" applyNumberFormat="1" applyFont="1" applyFill="1" applyBorder="1" applyAlignment="1">
      <alignment horizontal="center"/>
    </xf>
    <xf numFmtId="4" fontId="19" fillId="2" borderId="8" xfId="0" applyNumberFormat="1" applyFont="1" applyFill="1" applyBorder="1" applyAlignment="1">
      <alignment horizontal="center"/>
    </xf>
    <xf numFmtId="4" fontId="31" fillId="2" borderId="72" xfId="1" applyNumberFormat="1" applyFont="1" applyFill="1" applyBorder="1" applyAlignment="1"/>
    <xf numFmtId="4" fontId="31" fillId="2" borderId="61" xfId="1" applyNumberFormat="1" applyFont="1" applyFill="1" applyBorder="1" applyAlignment="1"/>
    <xf numFmtId="4" fontId="19" fillId="0" borderId="14" xfId="0" applyNumberFormat="1" applyFont="1" applyBorder="1" applyAlignment="1"/>
    <xf numFmtId="4" fontId="31" fillId="2" borderId="5" xfId="0" applyNumberFormat="1" applyFont="1" applyFill="1" applyBorder="1" applyAlignment="1">
      <alignment horizontal="center"/>
    </xf>
    <xf numFmtId="4" fontId="19" fillId="0" borderId="14" xfId="0" applyNumberFormat="1" applyFont="1" applyFill="1" applyBorder="1" applyAlignment="1"/>
    <xf numFmtId="4" fontId="29" fillId="2" borderId="5" xfId="0" applyNumberFormat="1" applyFont="1" applyFill="1" applyBorder="1" applyAlignment="1">
      <alignment horizontal="center"/>
    </xf>
    <xf numFmtId="4" fontId="19" fillId="2" borderId="5" xfId="0" applyNumberFormat="1" applyFont="1" applyFill="1" applyBorder="1" applyAlignment="1">
      <alignment horizontal="center"/>
    </xf>
    <xf numFmtId="4" fontId="29" fillId="2" borderId="8" xfId="0" applyNumberFormat="1" applyFont="1" applyFill="1" applyBorder="1" applyAlignment="1">
      <alignment horizontal="center"/>
    </xf>
    <xf numFmtId="4" fontId="3" fillId="4" borderId="22" xfId="0" applyNumberFormat="1" applyFont="1" applyFill="1" applyBorder="1" applyAlignment="1"/>
    <xf numFmtId="4" fontId="3" fillId="4" borderId="13" xfId="0" applyNumberFormat="1" applyFont="1" applyFill="1" applyBorder="1" applyAlignment="1">
      <alignment horizontal="center"/>
    </xf>
    <xf numFmtId="4" fontId="3" fillId="4" borderId="31" xfId="0" applyNumberFormat="1" applyFont="1" applyFill="1" applyBorder="1" applyAlignment="1">
      <alignment horizontal="center"/>
    </xf>
    <xf numFmtId="4" fontId="31" fillId="4" borderId="23" xfId="0" applyNumberFormat="1" applyFont="1" applyFill="1" applyBorder="1"/>
    <xf numFmtId="4" fontId="3" fillId="4" borderId="23" xfId="0" applyNumberFormat="1" applyFont="1" applyFill="1" applyBorder="1"/>
    <xf numFmtId="4" fontId="31" fillId="4" borderId="63" xfId="1" applyNumberFormat="1" applyFont="1" applyFill="1" applyBorder="1" applyAlignment="1"/>
    <xf numFmtId="49" fontId="39" fillId="2" borderId="8" xfId="0" applyNumberFormat="1" applyFont="1" applyFill="1" applyBorder="1" applyAlignment="1">
      <alignment horizontal="center"/>
    </xf>
    <xf numFmtId="0" fontId="39" fillId="2" borderId="5" xfId="0" applyFont="1" applyFill="1" applyBorder="1"/>
    <xf numFmtId="4" fontId="67" fillId="13" borderId="27" xfId="0" applyNumberFormat="1" applyFont="1" applyFill="1" applyBorder="1"/>
    <xf numFmtId="4" fontId="68" fillId="13" borderId="8" xfId="1" applyNumberFormat="1" applyFont="1" applyFill="1" applyBorder="1" applyAlignment="1">
      <alignment horizontal="right"/>
    </xf>
    <xf numFmtId="4" fontId="68" fillId="13" borderId="5" xfId="1" applyNumberFormat="1" applyFont="1" applyFill="1" applyBorder="1" applyAlignment="1">
      <alignment horizontal="right"/>
    </xf>
    <xf numFmtId="4" fontId="68" fillId="13" borderId="8" xfId="1" applyNumberFormat="1" applyFont="1" applyFill="1" applyBorder="1"/>
    <xf numFmtId="4" fontId="68" fillId="13" borderId="7" xfId="1" applyNumberFormat="1" applyFont="1" applyFill="1" applyBorder="1" applyAlignment="1">
      <alignment horizontal="right"/>
    </xf>
    <xf numFmtId="49" fontId="69" fillId="13" borderId="8" xfId="0" applyNumberFormat="1" applyFont="1" applyFill="1" applyBorder="1" applyAlignment="1">
      <alignment horizontal="center"/>
    </xf>
    <xf numFmtId="49" fontId="67" fillId="13" borderId="5" xfId="0" applyNumberFormat="1" applyFont="1" applyFill="1" applyBorder="1" applyAlignment="1">
      <alignment horizontal="center"/>
    </xf>
    <xf numFmtId="4" fontId="68" fillId="13" borderId="5" xfId="1" applyNumberFormat="1" applyFont="1" applyFill="1" applyBorder="1"/>
    <xf numFmtId="49" fontId="39" fillId="0" borderId="9" xfId="0" applyNumberFormat="1" applyFont="1" applyFill="1" applyBorder="1" applyAlignment="1">
      <alignment horizontal="center"/>
    </xf>
    <xf numFmtId="49" fontId="39" fillId="0" borderId="4" xfId="0" applyNumberFormat="1" applyFont="1" applyFill="1" applyBorder="1" applyAlignment="1">
      <alignment horizontal="center"/>
    </xf>
    <xf numFmtId="49" fontId="60" fillId="0" borderId="0" xfId="0" applyNumberFormat="1" applyFont="1" applyFill="1" applyBorder="1" applyAlignment="1">
      <alignment horizontal="center"/>
    </xf>
    <xf numFmtId="0" fontId="39" fillId="0" borderId="0" xfId="0" applyFont="1" applyBorder="1" applyAlignment="1">
      <alignment horizontal="center"/>
    </xf>
    <xf numFmtId="4" fontId="39" fillId="0" borderId="0" xfId="0" applyNumberFormat="1" applyFont="1" applyFill="1" applyBorder="1" applyAlignment="1">
      <alignment horizontal="center"/>
    </xf>
    <xf numFmtId="4" fontId="70" fillId="0" borderId="0" xfId="1" applyNumberFormat="1" applyFont="1" applyFill="1" applyBorder="1" applyAlignment="1">
      <alignment horizontal="center"/>
    </xf>
    <xf numFmtId="4" fontId="70" fillId="0" borderId="0" xfId="1" applyNumberFormat="1" applyFont="1" applyBorder="1" applyAlignment="1">
      <alignment horizontal="center"/>
    </xf>
    <xf numFmtId="49" fontId="39" fillId="0" borderId="0" xfId="0" applyNumberFormat="1" applyFont="1" applyFill="1" applyBorder="1" applyAlignment="1">
      <alignment horizontal="center"/>
    </xf>
    <xf numFmtId="4" fontId="39" fillId="0" borderId="0" xfId="0" applyNumberFormat="1" applyFont="1" applyFill="1" applyBorder="1"/>
    <xf numFmtId="4" fontId="70" fillId="0" borderId="0" xfId="1" applyNumberFormat="1" applyFont="1" applyFill="1" applyBorder="1" applyAlignment="1">
      <alignment horizontal="right"/>
    </xf>
    <xf numFmtId="4" fontId="70" fillId="0" borderId="0" xfId="1" applyNumberFormat="1" applyFont="1" applyFill="1" applyBorder="1"/>
    <xf numFmtId="0" fontId="60" fillId="5" borderId="46" xfId="0" applyFont="1" applyFill="1" applyBorder="1" applyAlignment="1">
      <alignment horizontal="center"/>
    </xf>
    <xf numFmtId="0" fontId="39" fillId="13" borderId="4" xfId="0" applyFont="1" applyFill="1" applyBorder="1" applyAlignment="1">
      <alignment horizontal="center"/>
    </xf>
    <xf numFmtId="49" fontId="39" fillId="13" borderId="4" xfId="0" applyNumberFormat="1" applyFont="1" applyFill="1" applyBorder="1" applyAlignment="1">
      <alignment horizontal="center"/>
    </xf>
    <xf numFmtId="4" fontId="39" fillId="13" borderId="26" xfId="0" applyNumberFormat="1" applyFont="1" applyFill="1" applyBorder="1"/>
    <xf numFmtId="4" fontId="70" fillId="13" borderId="4" xfId="1" applyNumberFormat="1" applyFont="1" applyFill="1" applyBorder="1" applyAlignment="1">
      <alignment horizontal="right"/>
    </xf>
    <xf numFmtId="4" fontId="70" fillId="13" borderId="4" xfId="1" applyNumberFormat="1" applyFont="1" applyFill="1" applyBorder="1"/>
    <xf numFmtId="4" fontId="70" fillId="13" borderId="7" xfId="1" applyNumberFormat="1" applyFont="1" applyFill="1" applyBorder="1" applyAlignment="1">
      <alignment horizontal="right"/>
    </xf>
    <xf numFmtId="4" fontId="39" fillId="0" borderId="26" xfId="0" applyNumberFormat="1" applyFont="1" applyFill="1" applyBorder="1"/>
    <xf numFmtId="4" fontId="70" fillId="0" borderId="10" xfId="1" applyNumberFormat="1" applyFont="1" applyFill="1" applyBorder="1" applyAlignment="1">
      <alignment horizontal="right"/>
    </xf>
    <xf numFmtId="4" fontId="70" fillId="0" borderId="4" xfId="1" applyNumberFormat="1" applyFont="1" applyFill="1" applyBorder="1" applyAlignment="1">
      <alignment horizontal="right"/>
    </xf>
    <xf numFmtId="4" fontId="70" fillId="0" borderId="4" xfId="1" applyNumberFormat="1" applyFont="1" applyFill="1" applyBorder="1"/>
    <xf numFmtId="4" fontId="70" fillId="0" borderId="7" xfId="1" applyNumberFormat="1" applyFont="1" applyFill="1" applyBorder="1" applyAlignment="1">
      <alignment horizontal="right"/>
    </xf>
    <xf numFmtId="0" fontId="39" fillId="13" borderId="4" xfId="0" applyFont="1" applyFill="1" applyBorder="1" applyAlignment="1"/>
    <xf numFmtId="0" fontId="67" fillId="13" borderId="4" xfId="0" applyFont="1" applyFill="1" applyBorder="1" applyAlignment="1"/>
    <xf numFmtId="4" fontId="67" fillId="13" borderId="26" xfId="0" applyNumberFormat="1" applyFont="1" applyFill="1" applyBorder="1"/>
    <xf numFmtId="4" fontId="68" fillId="13" borderId="10" xfId="1" applyNumberFormat="1" applyFont="1" applyFill="1" applyBorder="1" applyAlignment="1">
      <alignment horizontal="right"/>
    </xf>
    <xf numFmtId="4" fontId="68" fillId="13" borderId="4" xfId="1" applyNumberFormat="1" applyFont="1" applyFill="1" applyBorder="1" applyAlignment="1">
      <alignment horizontal="right"/>
    </xf>
    <xf numFmtId="4" fontId="68" fillId="13" borderId="4" xfId="1" applyNumberFormat="1" applyFont="1" applyFill="1" applyBorder="1"/>
    <xf numFmtId="0" fontId="39" fillId="0" borderId="71" xfId="0" applyFont="1" applyFill="1" applyBorder="1" applyAlignment="1">
      <alignment horizontal="center"/>
    </xf>
    <xf numFmtId="0" fontId="60" fillId="2" borderId="13" xfId="0" applyFont="1" applyFill="1" applyBorder="1"/>
    <xf numFmtId="4" fontId="39" fillId="2" borderId="68" xfId="0" applyNumberFormat="1" applyFont="1" applyFill="1" applyBorder="1"/>
    <xf numFmtId="4" fontId="60" fillId="2" borderId="12" xfId="1" applyNumberFormat="1" applyFont="1" applyFill="1" applyBorder="1" applyAlignment="1">
      <alignment horizontal="right"/>
    </xf>
    <xf numFmtId="4" fontId="60" fillId="2" borderId="13" xfId="1" applyNumberFormat="1" applyFont="1" applyFill="1" applyBorder="1" applyAlignment="1">
      <alignment horizontal="right"/>
    </xf>
    <xf numFmtId="4" fontId="70" fillId="2" borderId="13" xfId="1" applyNumberFormat="1" applyFont="1" applyFill="1" applyBorder="1"/>
    <xf numFmtId="4" fontId="60" fillId="2" borderId="13" xfId="1" applyNumberFormat="1" applyFont="1" applyFill="1" applyBorder="1"/>
    <xf numFmtId="4" fontId="60" fillId="2" borderId="67" xfId="1" applyNumberFormat="1" applyFont="1" applyFill="1" applyBorder="1" applyAlignment="1">
      <alignment horizontal="right"/>
    </xf>
    <xf numFmtId="49" fontId="48" fillId="18" borderId="10" xfId="0" applyNumberFormat="1" applyFont="1" applyFill="1" applyBorder="1" applyAlignment="1">
      <alignment horizontal="center"/>
    </xf>
    <xf numFmtId="0" fontId="60" fillId="3" borderId="4" xfId="0" applyFont="1" applyFill="1" applyBorder="1"/>
    <xf numFmtId="0" fontId="60" fillId="3" borderId="26" xfId="0" applyFont="1" applyFill="1" applyBorder="1"/>
    <xf numFmtId="166" fontId="70" fillId="3" borderId="10" xfId="1" applyNumberFormat="1" applyFont="1" applyFill="1" applyBorder="1" applyAlignment="1">
      <alignment horizontal="right"/>
    </xf>
    <xf numFmtId="166" fontId="70" fillId="3" borderId="4" xfId="1" applyNumberFormat="1" applyFont="1" applyFill="1" applyBorder="1" applyAlignment="1">
      <alignment horizontal="right"/>
    </xf>
    <xf numFmtId="166" fontId="70" fillId="3" borderId="7" xfId="1" applyNumberFormat="1" applyFont="1" applyFill="1" applyBorder="1" applyAlignment="1">
      <alignment horizontal="right"/>
    </xf>
    <xf numFmtId="0" fontId="14" fillId="13" borderId="4" xfId="0" applyFont="1" applyFill="1" applyBorder="1" applyAlignment="1">
      <alignment horizontal="right"/>
    </xf>
    <xf numFmtId="49" fontId="25" fillId="13" borderId="8" xfId="0" applyNumberFormat="1" applyFont="1" applyFill="1" applyBorder="1" applyAlignment="1">
      <alignment horizontal="center"/>
    </xf>
    <xf numFmtId="49" fontId="16" fillId="13" borderId="5" xfId="0" applyNumberFormat="1" applyFont="1" applyFill="1" applyBorder="1" applyAlignment="1">
      <alignment horizontal="center"/>
    </xf>
    <xf numFmtId="49" fontId="7" fillId="13" borderId="8" xfId="0" applyNumberFormat="1" applyFont="1" applyFill="1" applyBorder="1" applyAlignment="1">
      <alignment horizontal="center"/>
    </xf>
    <xf numFmtId="49" fontId="7" fillId="13" borderId="9" xfId="0" applyNumberFormat="1" applyFont="1" applyFill="1" applyBorder="1" applyAlignment="1">
      <alignment horizontal="center"/>
    </xf>
    <xf numFmtId="0" fontId="14" fillId="13" borderId="9" xfId="0" applyFont="1" applyFill="1" applyBorder="1"/>
    <xf numFmtId="0" fontId="7" fillId="13" borderId="27" xfId="0" applyFont="1" applyFill="1" applyBorder="1"/>
    <xf numFmtId="4" fontId="14" fillId="13" borderId="72" xfId="1" applyNumberFormat="1" applyFont="1" applyFill="1" applyBorder="1" applyAlignment="1">
      <alignment horizontal="right"/>
    </xf>
    <xf numFmtId="0" fontId="0" fillId="13" borderId="0" xfId="0" applyFill="1"/>
    <xf numFmtId="4" fontId="31" fillId="4" borderId="67" xfId="0" applyNumberFormat="1" applyFont="1" applyFill="1" applyBorder="1"/>
    <xf numFmtId="0" fontId="19" fillId="6" borderId="2" xfId="0" applyFont="1" applyFill="1" applyBorder="1"/>
    <xf numFmtId="0" fontId="19" fillId="6" borderId="49" xfId="0" applyFont="1" applyFill="1" applyBorder="1"/>
    <xf numFmtId="0" fontId="19" fillId="6" borderId="41" xfId="0" applyFont="1" applyFill="1" applyBorder="1"/>
    <xf numFmtId="0" fontId="19" fillId="0" borderId="3" xfId="0" applyFont="1" applyBorder="1" applyAlignment="1"/>
    <xf numFmtId="0" fontId="31" fillId="5" borderId="9" xfId="0" applyFont="1" applyFill="1" applyBorder="1"/>
    <xf numFmtId="0" fontId="19" fillId="5" borderId="9" xfId="0" applyFont="1" applyFill="1" applyBorder="1"/>
    <xf numFmtId="166" fontId="31" fillId="5" borderId="61" xfId="1" applyNumberFormat="1" applyFont="1" applyFill="1" applyBorder="1" applyAlignment="1"/>
    <xf numFmtId="0" fontId="19" fillId="0" borderId="14" xfId="0" applyFont="1" applyBorder="1" applyAlignment="1"/>
    <xf numFmtId="49" fontId="31" fillId="2" borderId="5" xfId="0" applyNumberFormat="1" applyFont="1" applyFill="1" applyBorder="1" applyAlignment="1">
      <alignment horizontal="center"/>
    </xf>
    <xf numFmtId="0" fontId="31" fillId="3" borderId="9" xfId="0" applyFont="1" applyFill="1" applyBorder="1"/>
    <xf numFmtId="0" fontId="19" fillId="3" borderId="9" xfId="0" applyFont="1" applyFill="1" applyBorder="1"/>
    <xf numFmtId="166" fontId="31" fillId="3" borderId="72" xfId="1" applyNumberFormat="1" applyFont="1" applyFill="1" applyBorder="1" applyAlignment="1"/>
    <xf numFmtId="0" fontId="31" fillId="4" borderId="23" xfId="0" applyFont="1" applyFill="1" applyBorder="1"/>
    <xf numFmtId="166" fontId="31" fillId="4" borderId="63" xfId="1" applyNumberFormat="1" applyFont="1" applyFill="1" applyBorder="1" applyAlignment="1"/>
    <xf numFmtId="0" fontId="19" fillId="0" borderId="2" xfId="0" applyFont="1" applyFill="1" applyBorder="1" applyAlignment="1"/>
    <xf numFmtId="166" fontId="19" fillId="4" borderId="87" xfId="1" applyNumberFormat="1" applyFont="1" applyFill="1" applyBorder="1" applyAlignment="1"/>
    <xf numFmtId="166" fontId="31" fillId="5" borderId="7" xfId="1" applyNumberFormat="1" applyFont="1" applyFill="1" applyBorder="1" applyAlignment="1"/>
    <xf numFmtId="4" fontId="31" fillId="3" borderId="7" xfId="1" applyNumberFormat="1" applyFont="1" applyFill="1" applyBorder="1"/>
    <xf numFmtId="4" fontId="31" fillId="17" borderId="7" xfId="1" applyNumberFormat="1" applyFont="1" applyFill="1" applyBorder="1" applyAlignment="1">
      <alignment horizontal="right"/>
    </xf>
    <xf numFmtId="0" fontId="19" fillId="4" borderId="83" xfId="0" applyFont="1" applyFill="1" applyBorder="1" applyAlignment="1">
      <alignment horizontal="left" vertical="center"/>
    </xf>
    <xf numFmtId="0" fontId="19" fillId="5" borderId="55" xfId="0" applyFont="1" applyFill="1" applyBorder="1" applyAlignment="1">
      <alignment horizontal="center"/>
    </xf>
    <xf numFmtId="0" fontId="19" fillId="13" borderId="55" xfId="0" applyFont="1" applyFill="1" applyBorder="1" applyAlignment="1">
      <alignment horizontal="center"/>
    </xf>
    <xf numFmtId="49" fontId="19" fillId="17" borderId="7" xfId="0" applyNumberFormat="1" applyFont="1" applyFill="1" applyBorder="1" applyAlignment="1">
      <alignment horizontal="center"/>
    </xf>
    <xf numFmtId="49" fontId="31" fillId="17" borderId="7" xfId="0" applyNumberFormat="1" applyFont="1" applyFill="1" applyBorder="1" applyAlignment="1">
      <alignment horizontal="center"/>
    </xf>
    <xf numFmtId="0" fontId="19" fillId="4" borderId="20" xfId="0" applyFont="1" applyFill="1" applyBorder="1" applyAlignment="1">
      <alignment vertical="center"/>
    </xf>
    <xf numFmtId="0" fontId="31" fillId="5" borderId="14" xfId="0" applyFont="1" applyFill="1" applyBorder="1" applyAlignment="1"/>
    <xf numFmtId="49" fontId="19" fillId="3" borderId="14" xfId="0" applyNumberFormat="1" applyFont="1" applyFill="1" applyBorder="1" applyAlignment="1">
      <alignment horizontal="center"/>
    </xf>
    <xf numFmtId="49" fontId="19" fillId="0" borderId="14" xfId="0" applyNumberFormat="1" applyFont="1" applyFill="1" applyBorder="1" applyAlignment="1">
      <alignment horizontal="center"/>
    </xf>
    <xf numFmtId="49" fontId="19" fillId="13" borderId="14" xfId="0" applyNumberFormat="1" applyFont="1" applyFill="1" applyBorder="1" applyAlignment="1">
      <alignment horizontal="center"/>
    </xf>
    <xf numFmtId="49" fontId="19" fillId="17" borderId="14" xfId="0" applyNumberFormat="1" applyFont="1" applyFill="1" applyBorder="1" applyAlignment="1">
      <alignment horizontal="center"/>
    </xf>
    <xf numFmtId="49" fontId="31" fillId="17" borderId="14" xfId="0" applyNumberFormat="1" applyFont="1" applyFill="1" applyBorder="1" applyAlignment="1">
      <alignment horizontal="center"/>
    </xf>
    <xf numFmtId="0" fontId="19" fillId="0" borderId="6" xfId="0" applyFont="1" applyFill="1" applyBorder="1" applyAlignment="1">
      <alignment horizontal="center"/>
    </xf>
    <xf numFmtId="0" fontId="19" fillId="0" borderId="81" xfId="0" applyFont="1" applyFill="1" applyBorder="1"/>
    <xf numFmtId="167" fontId="19" fillId="0" borderId="39" xfId="1" applyNumberFormat="1" applyFont="1" applyFill="1" applyBorder="1" applyAlignment="1">
      <alignment horizontal="right"/>
    </xf>
    <xf numFmtId="167" fontId="19" fillId="0" borderId="6" xfId="1" applyNumberFormat="1" applyFont="1" applyFill="1" applyBorder="1" applyAlignment="1">
      <alignment horizontal="right"/>
    </xf>
    <xf numFmtId="167" fontId="19" fillId="0" borderId="6" xfId="1" applyNumberFormat="1" applyFont="1" applyFill="1" applyBorder="1"/>
    <xf numFmtId="167" fontId="31" fillId="2" borderId="66" xfId="1" applyNumberFormat="1" applyFont="1" applyFill="1" applyBorder="1"/>
    <xf numFmtId="0" fontId="72" fillId="0" borderId="0" xfId="0" applyFont="1"/>
    <xf numFmtId="0" fontId="73" fillId="0" borderId="0" xfId="0" applyFont="1"/>
    <xf numFmtId="0" fontId="19" fillId="13" borderId="26" xfId="0" applyFont="1" applyFill="1" applyBorder="1" applyAlignment="1"/>
    <xf numFmtId="167" fontId="44" fillId="13" borderId="10" xfId="1" applyNumberFormat="1" applyFont="1" applyFill="1" applyBorder="1" applyAlignment="1"/>
    <xf numFmtId="167" fontId="44" fillId="13" borderId="4" xfId="1" applyNumberFormat="1" applyFont="1" applyFill="1" applyBorder="1" applyAlignment="1"/>
    <xf numFmtId="167" fontId="19" fillId="13" borderId="4" xfId="1" applyNumberFormat="1" applyFont="1" applyFill="1" applyBorder="1" applyAlignment="1"/>
    <xf numFmtId="167" fontId="29" fillId="13" borderId="30" xfId="1" applyNumberFormat="1" applyFont="1" applyFill="1" applyBorder="1" applyAlignment="1"/>
    <xf numFmtId="0" fontId="44" fillId="13" borderId="4" xfId="0" applyFont="1" applyFill="1" applyBorder="1" applyAlignment="1">
      <alignment horizontal="center"/>
    </xf>
    <xf numFmtId="0" fontId="44" fillId="13" borderId="4" xfId="0" applyFont="1" applyFill="1" applyBorder="1" applyAlignment="1"/>
    <xf numFmtId="0" fontId="31" fillId="13" borderId="4" xfId="0" applyFont="1" applyFill="1" applyBorder="1" applyAlignment="1"/>
    <xf numFmtId="0" fontId="31" fillId="13" borderId="7" xfId="0" applyFont="1" applyFill="1" applyBorder="1" applyAlignment="1"/>
    <xf numFmtId="167" fontId="31" fillId="13" borderId="14" xfId="1" applyNumberFormat="1" applyFont="1" applyFill="1" applyBorder="1" applyAlignment="1"/>
    <xf numFmtId="167" fontId="31" fillId="13" borderId="4" xfId="1" applyNumberFormat="1" applyFont="1" applyFill="1" applyBorder="1" applyAlignment="1"/>
    <xf numFmtId="167" fontId="31" fillId="13" borderId="26" xfId="1" applyNumberFormat="1" applyFont="1" applyFill="1" applyBorder="1" applyAlignment="1"/>
    <xf numFmtId="0" fontId="8" fillId="13" borderId="0" xfId="0" applyFont="1" applyFill="1"/>
    <xf numFmtId="4" fontId="70" fillId="13" borderId="8" xfId="1" applyNumberFormat="1" applyFont="1" applyFill="1" applyBorder="1" applyAlignment="1">
      <alignment horizontal="right"/>
    </xf>
    <xf numFmtId="49" fontId="13" fillId="13" borderId="10" xfId="0" applyNumberFormat="1" applyFont="1" applyFill="1" applyBorder="1" applyAlignment="1">
      <alignment horizontal="center"/>
    </xf>
    <xf numFmtId="49" fontId="13" fillId="13" borderId="8" xfId="0" applyNumberFormat="1" applyFont="1" applyFill="1" applyBorder="1" applyAlignment="1">
      <alignment horizontal="center"/>
    </xf>
    <xf numFmtId="49" fontId="14" fillId="13" borderId="8" xfId="0" applyNumberFormat="1" applyFont="1" applyFill="1" applyBorder="1" applyAlignment="1">
      <alignment horizontal="center"/>
    </xf>
    <xf numFmtId="49" fontId="14" fillId="13" borderId="9" xfId="0" applyNumberFormat="1" applyFont="1" applyFill="1" applyBorder="1" applyAlignment="1">
      <alignment horizontal="center"/>
    </xf>
    <xf numFmtId="0" fontId="14" fillId="13" borderId="27" xfId="0" applyFont="1" applyFill="1" applyBorder="1"/>
    <xf numFmtId="4" fontId="15" fillId="13" borderId="72" xfId="1" applyNumberFormat="1" applyFont="1" applyFill="1" applyBorder="1" applyAlignment="1">
      <alignment horizontal="right"/>
    </xf>
    <xf numFmtId="0" fontId="19" fillId="0" borderId="0" xfId="0" applyFont="1" applyBorder="1" applyAlignment="1">
      <alignment horizontal="center"/>
    </xf>
    <xf numFmtId="0" fontId="19" fillId="6" borderId="4" xfId="0" applyFont="1" applyFill="1" applyBorder="1" applyAlignment="1">
      <alignment horizontal="center"/>
    </xf>
    <xf numFmtId="0" fontId="19" fillId="0" borderId="4" xfId="0" applyFont="1" applyBorder="1" applyAlignment="1">
      <alignment horizontal="center"/>
    </xf>
    <xf numFmtId="4" fontId="70" fillId="13" borderId="5" xfId="1" applyNumberFormat="1" applyFont="1" applyFill="1" applyBorder="1" applyAlignment="1">
      <alignment horizontal="right"/>
    </xf>
    <xf numFmtId="4" fontId="70" fillId="13" borderId="5" xfId="1" applyNumberFormat="1" applyFont="1" applyFill="1" applyBorder="1"/>
    <xf numFmtId="166" fontId="31" fillId="3" borderId="7" xfId="1" applyNumberFormat="1" applyFont="1" applyFill="1" applyBorder="1"/>
    <xf numFmtId="4" fontId="31" fillId="0" borderId="7" xfId="1" applyNumberFormat="1" applyFont="1" applyFill="1" applyBorder="1" applyAlignment="1">
      <alignment horizontal="right"/>
    </xf>
    <xf numFmtId="4" fontId="31" fillId="13" borderId="7" xfId="1" applyNumberFormat="1" applyFont="1" applyFill="1" applyBorder="1"/>
    <xf numFmtId="4" fontId="31" fillId="13" borderId="7" xfId="1" applyNumberFormat="1" applyFont="1" applyFill="1" applyBorder="1" applyAlignment="1">
      <alignment horizontal="right"/>
    </xf>
    <xf numFmtId="0" fontId="31" fillId="0" borderId="2" xfId="0" applyFont="1" applyFill="1" applyBorder="1" applyAlignment="1"/>
    <xf numFmtId="49" fontId="44" fillId="2" borderId="17" xfId="0" applyNumberFormat="1" applyFont="1" applyFill="1" applyBorder="1" applyAlignment="1">
      <alignment horizontal="center"/>
    </xf>
    <xf numFmtId="49" fontId="31" fillId="2" borderId="17" xfId="0" applyNumberFormat="1" applyFont="1" applyFill="1" applyBorder="1" applyAlignment="1">
      <alignment horizontal="center"/>
    </xf>
    <xf numFmtId="49" fontId="44" fillId="2" borderId="1" xfId="0" applyNumberFormat="1" applyFont="1" applyFill="1" applyBorder="1" applyAlignment="1">
      <alignment horizontal="center"/>
    </xf>
    <xf numFmtId="0" fontId="31" fillId="0" borderId="1" xfId="0" applyFont="1" applyBorder="1"/>
    <xf numFmtId="3" fontId="31" fillId="2" borderId="79" xfId="0" applyNumberFormat="1" applyFont="1" applyFill="1" applyBorder="1" applyAlignment="1"/>
    <xf numFmtId="4" fontId="7" fillId="2" borderId="72" xfId="1" applyNumberFormat="1" applyFont="1" applyFill="1" applyBorder="1" applyAlignment="1">
      <alignment horizontal="right"/>
    </xf>
    <xf numFmtId="4" fontId="7" fillId="3" borderId="72" xfId="1" applyNumberFormat="1" applyFont="1" applyFill="1" applyBorder="1" applyAlignment="1">
      <alignment horizontal="right"/>
    </xf>
    <xf numFmtId="4" fontId="7" fillId="0" borderId="72" xfId="1" applyNumberFormat="1" applyFont="1" applyFill="1" applyBorder="1" applyAlignment="1">
      <alignment horizontal="right"/>
    </xf>
    <xf numFmtId="4" fontId="7" fillId="0" borderId="72" xfId="1" applyNumberFormat="1" applyFont="1" applyBorder="1" applyAlignment="1">
      <alignment horizontal="right"/>
    </xf>
    <xf numFmtId="4" fontId="74" fillId="0" borderId="72" xfId="1" applyNumberFormat="1" applyFont="1" applyFill="1" applyBorder="1" applyAlignment="1">
      <alignment horizontal="right"/>
    </xf>
    <xf numFmtId="4" fontId="7" fillId="0" borderId="30" xfId="1" applyNumberFormat="1" applyFont="1" applyBorder="1" applyAlignment="1">
      <alignment horizontal="right"/>
    </xf>
    <xf numFmtId="4" fontId="7" fillId="12" borderId="72" xfId="1" applyNumberFormat="1" applyFont="1" applyFill="1" applyBorder="1" applyAlignment="1">
      <alignment horizontal="right"/>
    </xf>
    <xf numFmtId="4" fontId="7" fillId="13" borderId="72" xfId="1" applyNumberFormat="1" applyFont="1" applyFill="1" applyBorder="1" applyAlignment="1">
      <alignment horizontal="right"/>
    </xf>
    <xf numFmtId="4" fontId="74" fillId="13" borderId="72" xfId="1" applyNumberFormat="1" applyFont="1" applyFill="1" applyBorder="1" applyAlignment="1">
      <alignment horizontal="right"/>
    </xf>
    <xf numFmtId="4" fontId="7" fillId="2" borderId="30" xfId="1" applyNumberFormat="1" applyFont="1" applyFill="1" applyBorder="1" applyAlignment="1">
      <alignment horizontal="right"/>
    </xf>
    <xf numFmtId="4" fontId="7" fillId="5" borderId="72" xfId="1" applyNumberFormat="1" applyFont="1" applyFill="1" applyBorder="1" applyAlignment="1">
      <alignment horizontal="right"/>
    </xf>
    <xf numFmtId="4" fontId="7" fillId="4" borderId="63" xfId="1" applyNumberFormat="1" applyFont="1" applyFill="1" applyBorder="1" applyAlignment="1"/>
    <xf numFmtId="166" fontId="31" fillId="2" borderId="72" xfId="1" applyNumberFormat="1" applyFont="1" applyFill="1" applyBorder="1" applyAlignment="1"/>
    <xf numFmtId="166" fontId="31" fillId="3" borderId="29" xfId="1" applyNumberFormat="1" applyFont="1" applyFill="1" applyBorder="1" applyAlignment="1">
      <alignment horizontal="right"/>
    </xf>
    <xf numFmtId="166" fontId="31" fillId="0" borderId="30" xfId="1" applyNumberFormat="1" applyFont="1" applyFill="1" applyBorder="1" applyAlignment="1">
      <alignment horizontal="right"/>
    </xf>
    <xf numFmtId="166" fontId="31" fillId="3" borderId="29" xfId="1" applyNumberFormat="1" applyFont="1" applyFill="1" applyBorder="1"/>
    <xf numFmtId="166" fontId="31" fillId="0" borderId="29" xfId="1" applyNumberFormat="1" applyFont="1" applyFill="1" applyBorder="1" applyAlignment="1">
      <alignment horizontal="right"/>
    </xf>
    <xf numFmtId="166" fontId="31" fillId="13" borderId="33" xfId="1" applyNumberFormat="1" applyFont="1" applyFill="1" applyBorder="1" applyAlignment="1">
      <alignment horizontal="right"/>
    </xf>
    <xf numFmtId="166" fontId="31" fillId="3" borderId="6" xfId="1" applyNumberFormat="1" applyFont="1" applyFill="1" applyBorder="1" applyAlignment="1">
      <alignment horizontal="right"/>
    </xf>
    <xf numFmtId="3" fontId="31" fillId="2" borderId="58" xfId="0" applyNumberFormat="1" applyFont="1" applyFill="1" applyBorder="1" applyAlignment="1"/>
    <xf numFmtId="0" fontId="2" fillId="0" borderId="13" xfId="0" applyFont="1" applyBorder="1" applyAlignment="1">
      <alignment horizontal="center"/>
    </xf>
    <xf numFmtId="0" fontId="2" fillId="0" borderId="13" xfId="0" applyFont="1" applyBorder="1"/>
    <xf numFmtId="0" fontId="19" fillId="0" borderId="13" xfId="0" applyFont="1" applyBorder="1"/>
    <xf numFmtId="4" fontId="19" fillId="0" borderId="13" xfId="0" applyNumberFormat="1" applyFont="1" applyBorder="1"/>
    <xf numFmtId="0" fontId="14" fillId="0" borderId="4" xfId="0" applyFont="1" applyBorder="1" applyAlignment="1">
      <alignment horizontal="right" vertical="top"/>
    </xf>
    <xf numFmtId="0" fontId="19" fillId="0" borderId="0" xfId="0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19" fillId="0" borderId="91" xfId="0" applyFont="1" applyBorder="1" applyAlignment="1">
      <alignment horizontal="center"/>
    </xf>
    <xf numFmtId="49" fontId="19" fillId="0" borderId="39" xfId="0" applyNumberFormat="1" applyFont="1" applyFill="1" applyBorder="1" applyAlignment="1">
      <alignment horizontal="center"/>
    </xf>
    <xf numFmtId="4" fontId="19" fillId="0" borderId="6" xfId="1" applyNumberFormat="1" applyFont="1" applyFill="1" applyBorder="1"/>
    <xf numFmtId="4" fontId="19" fillId="0" borderId="6" xfId="1" applyNumberFormat="1" applyFont="1" applyFill="1" applyBorder="1" applyAlignment="1">
      <alignment horizontal="right"/>
    </xf>
    <xf numFmtId="4" fontId="31" fillId="0" borderId="81" xfId="1" applyNumberFormat="1" applyFont="1" applyFill="1" applyBorder="1" applyAlignment="1">
      <alignment horizontal="right"/>
    </xf>
    <xf numFmtId="4" fontId="0" fillId="0" borderId="0" xfId="0" applyNumberFormat="1" applyAlignment="1">
      <alignment horizontal="right"/>
    </xf>
    <xf numFmtId="4" fontId="34" fillId="0" borderId="72" xfId="1" applyNumberFormat="1" applyFont="1" applyFill="1" applyBorder="1" applyAlignment="1">
      <alignment horizontal="right"/>
    </xf>
    <xf numFmtId="0" fontId="19" fillId="6" borderId="7" xfId="0" applyFont="1" applyFill="1" applyBorder="1" applyAlignment="1">
      <alignment horizontal="center"/>
    </xf>
    <xf numFmtId="4" fontId="8" fillId="4" borderId="92" xfId="1" applyNumberFormat="1" applyFont="1" applyFill="1" applyBorder="1" applyAlignment="1"/>
    <xf numFmtId="4" fontId="49" fillId="5" borderId="7" xfId="1" applyNumberFormat="1" applyFont="1" applyFill="1" applyBorder="1" applyAlignment="1"/>
    <xf numFmtId="4" fontId="49" fillId="3" borderId="7" xfId="1" applyNumberFormat="1" applyFont="1" applyFill="1" applyBorder="1"/>
    <xf numFmtId="4" fontId="49" fillId="0" borderId="7" xfId="1" applyNumberFormat="1" applyFont="1" applyFill="1" applyBorder="1" applyAlignment="1">
      <alignment horizontal="right"/>
    </xf>
    <xf numFmtId="4" fontId="49" fillId="3" borderId="7" xfId="1" applyNumberFormat="1" applyFont="1" applyFill="1" applyBorder="1" applyAlignment="1">
      <alignment horizontal="right"/>
    </xf>
    <xf numFmtId="4" fontId="49" fillId="14" borderId="7" xfId="1" applyNumberFormat="1" applyFont="1" applyFill="1" applyBorder="1" applyAlignment="1">
      <alignment horizontal="right"/>
    </xf>
    <xf numFmtId="4" fontId="8" fillId="4" borderId="103" xfId="1" applyNumberFormat="1" applyFont="1" applyFill="1" applyBorder="1" applyAlignment="1"/>
    <xf numFmtId="4" fontId="49" fillId="5" borderId="30" xfId="1" applyNumberFormat="1" applyFont="1" applyFill="1" applyBorder="1" applyAlignment="1"/>
    <xf numFmtId="4" fontId="49" fillId="3" borderId="30" xfId="1" applyNumberFormat="1" applyFont="1" applyFill="1" applyBorder="1"/>
    <xf numFmtId="4" fontId="30" fillId="0" borderId="30" xfId="1" applyNumberFormat="1" applyFont="1" applyFill="1" applyBorder="1" applyAlignment="1">
      <alignment horizontal="right"/>
    </xf>
    <xf numFmtId="4" fontId="30" fillId="3" borderId="30" xfId="1" applyNumberFormat="1" applyFont="1" applyFill="1" applyBorder="1"/>
    <xf numFmtId="4" fontId="49" fillId="0" borderId="30" xfId="1" applyNumberFormat="1" applyFont="1" applyFill="1" applyBorder="1" applyAlignment="1">
      <alignment horizontal="right"/>
    </xf>
    <xf numFmtId="4" fontId="30" fillId="3" borderId="30" xfId="1" applyNumberFormat="1" applyFont="1" applyFill="1" applyBorder="1" applyAlignment="1">
      <alignment horizontal="right"/>
    </xf>
    <xf numFmtId="4" fontId="49" fillId="14" borderId="30" xfId="1" applyNumberFormat="1" applyFont="1" applyFill="1" applyBorder="1" applyAlignment="1">
      <alignment horizontal="right"/>
    </xf>
    <xf numFmtId="4" fontId="30" fillId="0" borderId="33" xfId="1" applyNumberFormat="1" applyFont="1" applyFill="1" applyBorder="1" applyAlignment="1">
      <alignment horizontal="right"/>
    </xf>
    <xf numFmtId="4" fontId="31" fillId="3" borderId="7" xfId="0" applyNumberFormat="1" applyFont="1" applyFill="1" applyBorder="1" applyAlignment="1">
      <alignment horizontal="right"/>
    </xf>
    <xf numFmtId="4" fontId="31" fillId="0" borderId="7" xfId="0" applyNumberFormat="1" applyFont="1" applyFill="1" applyBorder="1" applyAlignment="1">
      <alignment horizontal="right"/>
    </xf>
    <xf numFmtId="4" fontId="31" fillId="0" borderId="81" xfId="0" applyNumberFormat="1" applyFont="1" applyFill="1" applyBorder="1" applyAlignment="1">
      <alignment horizontal="right"/>
    </xf>
    <xf numFmtId="4" fontId="31" fillId="0" borderId="67" xfId="0" applyNumberFormat="1" applyFont="1" applyBorder="1"/>
    <xf numFmtId="4" fontId="31" fillId="4" borderId="72" xfId="0" applyNumberFormat="1" applyFont="1" applyFill="1" applyBorder="1" applyAlignment="1"/>
    <xf numFmtId="4" fontId="31" fillId="3" borderId="30" xfId="0" applyNumberFormat="1" applyFont="1" applyFill="1" applyBorder="1" applyAlignment="1">
      <alignment horizontal="right"/>
    </xf>
    <xf numFmtId="4" fontId="19" fillId="0" borderId="33" xfId="0" applyNumberFormat="1" applyFont="1" applyBorder="1"/>
    <xf numFmtId="4" fontId="31" fillId="17" borderId="7" xfId="1" applyNumberFormat="1" applyFont="1" applyFill="1" applyBorder="1"/>
    <xf numFmtId="4" fontId="19" fillId="2" borderId="33" xfId="1" applyNumberFormat="1" applyFont="1" applyFill="1" applyBorder="1"/>
    <xf numFmtId="166" fontId="31" fillId="10" borderId="61" xfId="1" applyNumberFormat="1" applyFont="1" applyFill="1" applyBorder="1" applyAlignment="1">
      <alignment horizontal="right" vertical="center"/>
    </xf>
    <xf numFmtId="166" fontId="19" fillId="13" borderId="68" xfId="1" applyNumberFormat="1" applyFont="1" applyFill="1" applyBorder="1" applyAlignment="1">
      <alignment horizontal="right"/>
    </xf>
    <xf numFmtId="0" fontId="19" fillId="6" borderId="46" xfId="0" applyFont="1" applyFill="1" applyBorder="1" applyAlignment="1">
      <alignment horizontal="center"/>
    </xf>
    <xf numFmtId="166" fontId="48" fillId="3" borderId="55" xfId="1" applyNumberFormat="1" applyFont="1" applyFill="1" applyBorder="1" applyAlignment="1">
      <alignment horizontal="right"/>
    </xf>
    <xf numFmtId="4" fontId="75" fillId="13" borderId="55" xfId="1" applyNumberFormat="1" applyFont="1" applyFill="1" applyBorder="1" applyAlignment="1">
      <alignment horizontal="right"/>
    </xf>
    <xf numFmtId="4" fontId="48" fillId="13" borderId="55" xfId="1" applyNumberFormat="1" applyFont="1" applyFill="1" applyBorder="1" applyAlignment="1">
      <alignment horizontal="right"/>
    </xf>
    <xf numFmtId="4" fontId="68" fillId="13" borderId="30" xfId="1" applyNumberFormat="1" applyFont="1" applyFill="1" applyBorder="1" applyAlignment="1">
      <alignment horizontal="right"/>
    </xf>
    <xf numFmtId="4" fontId="68" fillId="13" borderId="30" xfId="1" applyNumberFormat="1" applyFont="1" applyFill="1" applyBorder="1"/>
    <xf numFmtId="4" fontId="70" fillId="13" borderId="30" xfId="1" applyNumberFormat="1" applyFont="1" applyFill="1" applyBorder="1"/>
    <xf numFmtId="4" fontId="70" fillId="2" borderId="30" xfId="1" applyNumberFormat="1" applyFont="1" applyFill="1" applyBorder="1"/>
    <xf numFmtId="4" fontId="70" fillId="13" borderId="33" xfId="1" applyNumberFormat="1" applyFont="1" applyFill="1" applyBorder="1"/>
    <xf numFmtId="0" fontId="39" fillId="18" borderId="105" xfId="0" applyFont="1" applyFill="1" applyBorder="1" applyAlignment="1">
      <alignment horizontal="center"/>
    </xf>
    <xf numFmtId="4" fontId="75" fillId="13" borderId="96" xfId="1" applyNumberFormat="1" applyFont="1" applyFill="1" applyBorder="1" applyAlignment="1">
      <alignment horizontal="right"/>
    </xf>
    <xf numFmtId="4" fontId="31" fillId="5" borderId="82" xfId="1" applyNumberFormat="1" applyFont="1" applyFill="1" applyBorder="1" applyAlignment="1">
      <alignment horizontal="right"/>
    </xf>
    <xf numFmtId="4" fontId="31" fillId="0" borderId="55" xfId="1" applyNumberFormat="1" applyFont="1" applyBorder="1" applyAlignment="1">
      <alignment horizontal="right"/>
    </xf>
    <xf numFmtId="4" fontId="31" fillId="4" borderId="96" xfId="1" applyNumberFormat="1" applyFont="1" applyFill="1" applyBorder="1"/>
    <xf numFmtId="4" fontId="31" fillId="5" borderId="30" xfId="1" applyNumberFormat="1" applyFont="1" applyFill="1" applyBorder="1" applyAlignment="1">
      <alignment horizontal="right"/>
    </xf>
    <xf numFmtId="4" fontId="19" fillId="0" borderId="0" xfId="0" applyNumberFormat="1" applyFont="1"/>
    <xf numFmtId="4" fontId="39" fillId="7" borderId="62" xfId="0" applyNumberFormat="1" applyFont="1" applyFill="1" applyBorder="1" applyAlignment="1">
      <alignment horizontal="center"/>
    </xf>
    <xf numFmtId="4" fontId="60" fillId="7" borderId="50" xfId="0" applyNumberFormat="1" applyFont="1" applyFill="1" applyBorder="1" applyAlignment="1">
      <alignment horizontal="center" vertical="center" wrapText="1"/>
    </xf>
    <xf numFmtId="4" fontId="31" fillId="7" borderId="50" xfId="0" applyNumberFormat="1" applyFont="1" applyFill="1" applyBorder="1" applyAlignment="1">
      <alignment horizontal="center" vertical="center" wrapText="1"/>
    </xf>
    <xf numFmtId="4" fontId="31" fillId="7" borderId="63" xfId="0" applyNumberFormat="1" applyFont="1" applyFill="1" applyBorder="1" applyAlignment="1">
      <alignment horizontal="center" vertical="center" wrapText="1"/>
    </xf>
    <xf numFmtId="4" fontId="70" fillId="3" borderId="30" xfId="1" applyNumberFormat="1" applyFont="1" applyFill="1" applyBorder="1" applyAlignment="1">
      <alignment horizontal="right"/>
    </xf>
    <xf numFmtId="4" fontId="39" fillId="0" borderId="0" xfId="0" applyNumberFormat="1" applyFont="1" applyFill="1" applyBorder="1" applyAlignment="1"/>
    <xf numFmtId="4" fontId="39" fillId="0" borderId="0" xfId="0" applyNumberFormat="1" applyFont="1"/>
    <xf numFmtId="4" fontId="2" fillId="7" borderId="62" xfId="0" applyNumberFormat="1" applyFont="1" applyFill="1" applyBorder="1" applyAlignment="1">
      <alignment horizontal="center"/>
    </xf>
    <xf numFmtId="4" fontId="37" fillId="7" borderId="50" xfId="0" applyNumberFormat="1" applyFont="1" applyFill="1" applyBorder="1" applyAlignment="1">
      <alignment horizontal="center" vertical="center" wrapText="1"/>
    </xf>
    <xf numFmtId="167" fontId="8" fillId="4" borderId="5" xfId="1" applyNumberFormat="1" applyFont="1" applyFill="1" applyBorder="1" applyAlignment="1"/>
    <xf numFmtId="167" fontId="8" fillId="4" borderId="58" xfId="1" applyNumberFormat="1" applyFont="1" applyFill="1" applyBorder="1" applyAlignment="1"/>
    <xf numFmtId="4" fontId="8" fillId="4" borderId="72" xfId="1" applyNumberFormat="1" applyFont="1" applyFill="1" applyBorder="1" applyAlignment="1"/>
    <xf numFmtId="167" fontId="2" fillId="5" borderId="4" xfId="1" applyNumberFormat="1" applyFont="1" applyFill="1" applyBorder="1" applyAlignment="1"/>
    <xf numFmtId="167" fontId="8" fillId="5" borderId="4" xfId="1" applyNumberFormat="1" applyFont="1" applyFill="1" applyBorder="1" applyAlignment="1"/>
    <xf numFmtId="167" fontId="28" fillId="13" borderId="4" xfId="1" applyNumberFormat="1" applyFont="1" applyFill="1" applyBorder="1"/>
    <xf numFmtId="167" fontId="28" fillId="13" borderId="4" xfId="1" applyNumberFormat="1" applyFont="1" applyFill="1" applyBorder="1" applyAlignment="1">
      <alignment horizontal="right"/>
    </xf>
    <xf numFmtId="167" fontId="8" fillId="5" borderId="7" xfId="1" applyNumberFormat="1" applyFont="1" applyFill="1" applyBorder="1" applyAlignment="1"/>
    <xf numFmtId="4" fontId="2" fillId="2" borderId="30" xfId="1" applyNumberFormat="1" applyFont="1" applyFill="1" applyBorder="1" applyAlignment="1">
      <alignment horizontal="right"/>
    </xf>
    <xf numFmtId="167" fontId="2" fillId="0" borderId="4" xfId="1" applyNumberFormat="1" applyFont="1" applyFill="1" applyBorder="1"/>
    <xf numFmtId="167" fontId="8" fillId="0" borderId="4" xfId="1" applyNumberFormat="1" applyFont="1" applyFill="1" applyBorder="1" applyAlignment="1"/>
    <xf numFmtId="167" fontId="8" fillId="2" borderId="7" xfId="1" applyNumberFormat="1" applyFont="1" applyFill="1" applyBorder="1" applyAlignment="1">
      <alignment horizontal="right"/>
    </xf>
    <xf numFmtId="167" fontId="8" fillId="5" borderId="81" xfId="1" applyNumberFormat="1" applyFont="1" applyFill="1" applyBorder="1" applyAlignment="1"/>
    <xf numFmtId="4" fontId="8" fillId="5" borderId="29" xfId="1" applyNumberFormat="1" applyFont="1" applyFill="1" applyBorder="1" applyAlignment="1"/>
    <xf numFmtId="167" fontId="8" fillId="5" borderId="58" xfId="1" applyNumberFormat="1" applyFont="1" applyFill="1" applyBorder="1" applyAlignment="1"/>
    <xf numFmtId="4" fontId="8" fillId="5" borderId="72" xfId="1" applyNumberFormat="1" applyFont="1" applyFill="1" applyBorder="1" applyAlignment="1"/>
    <xf numFmtId="167" fontId="2" fillId="0" borderId="4" xfId="1" applyNumberFormat="1" applyFont="1" applyBorder="1"/>
    <xf numFmtId="167" fontId="8" fillId="0" borderId="7" xfId="1" applyNumberFormat="1" applyFont="1" applyBorder="1"/>
    <xf numFmtId="4" fontId="8" fillId="0" borderId="30" xfId="1" applyNumberFormat="1" applyFont="1" applyBorder="1"/>
    <xf numFmtId="167" fontId="2" fillId="0" borderId="4" xfId="1" applyNumberFormat="1" applyFont="1" applyFill="1" applyBorder="1" applyAlignment="1">
      <alignment horizontal="right"/>
    </xf>
    <xf numFmtId="167" fontId="8" fillId="0" borderId="7" xfId="1" applyNumberFormat="1" applyFont="1" applyFill="1" applyBorder="1" applyAlignment="1">
      <alignment horizontal="right"/>
    </xf>
    <xf numFmtId="4" fontId="8" fillId="0" borderId="30" xfId="1" applyNumberFormat="1" applyFont="1" applyFill="1" applyBorder="1" applyAlignment="1">
      <alignment horizontal="right"/>
    </xf>
    <xf numFmtId="167" fontId="79" fillId="13" borderId="7" xfId="1" applyNumberFormat="1" applyFont="1" applyFill="1" applyBorder="1" applyAlignment="1">
      <alignment horizontal="right"/>
    </xf>
    <xf numFmtId="4" fontId="28" fillId="13" borderId="30" xfId="1" applyNumberFormat="1" applyFont="1" applyFill="1" applyBorder="1" applyAlignment="1">
      <alignment horizontal="right"/>
    </xf>
    <xf numFmtId="167" fontId="28" fillId="13" borderId="13" xfId="1" applyNumberFormat="1" applyFont="1" applyFill="1" applyBorder="1"/>
    <xf numFmtId="167" fontId="28" fillId="13" borderId="13" xfId="1" applyNumberFormat="1" applyFont="1" applyFill="1" applyBorder="1" applyAlignment="1">
      <alignment horizontal="right"/>
    </xf>
    <xf numFmtId="167" fontId="79" fillId="13" borderId="67" xfId="1" applyNumberFormat="1" applyFont="1" applyFill="1" applyBorder="1" applyAlignment="1">
      <alignment horizontal="right"/>
    </xf>
    <xf numFmtId="4" fontId="28" fillId="13" borderId="33" xfId="1" applyNumberFormat="1" applyFont="1" applyFill="1" applyBorder="1" applyAlignment="1">
      <alignment horizontal="right"/>
    </xf>
    <xf numFmtId="49" fontId="51" fillId="13" borderId="4" xfId="0" applyNumberFormat="1" applyFont="1" applyFill="1" applyBorder="1" applyAlignment="1">
      <alignment horizontal="center"/>
    </xf>
    <xf numFmtId="49" fontId="67" fillId="13" borderId="9" xfId="0" applyNumberFormat="1" applyFont="1" applyFill="1" applyBorder="1" applyAlignment="1">
      <alignment horizontal="center"/>
    </xf>
    <xf numFmtId="165" fontId="8" fillId="4" borderId="48" xfId="1" applyFont="1" applyFill="1" applyBorder="1" applyAlignment="1"/>
    <xf numFmtId="165" fontId="8" fillId="4" borderId="52" xfId="1" applyFont="1" applyFill="1" applyBorder="1" applyAlignment="1"/>
    <xf numFmtId="165" fontId="8" fillId="4" borderId="53" xfId="1" applyFont="1" applyFill="1" applyBorder="1" applyAlignment="1"/>
    <xf numFmtId="165" fontId="8" fillId="4" borderId="37" xfId="1" applyFont="1" applyFill="1" applyBorder="1" applyAlignment="1"/>
    <xf numFmtId="165" fontId="8" fillId="5" borderId="39" xfId="1" applyFont="1" applyFill="1" applyBorder="1" applyAlignment="1"/>
    <xf numFmtId="165" fontId="8" fillId="5" borderId="6" xfId="1" applyFont="1" applyFill="1" applyBorder="1" applyAlignment="1"/>
    <xf numFmtId="165" fontId="8" fillId="5" borderId="81" xfId="1" applyFont="1" applyFill="1" applyBorder="1" applyAlignment="1"/>
    <xf numFmtId="165" fontId="8" fillId="5" borderId="80" xfId="1" applyFont="1" applyFill="1" applyBorder="1" applyAlignment="1"/>
    <xf numFmtId="165" fontId="80" fillId="5" borderId="38" xfId="1" applyFont="1" applyFill="1" applyBorder="1" applyAlignment="1"/>
    <xf numFmtId="165" fontId="2" fillId="3" borderId="39" xfId="1" applyFont="1" applyFill="1" applyBorder="1" applyAlignment="1">
      <alignment horizontal="right"/>
    </xf>
    <xf numFmtId="165" fontId="2" fillId="3" borderId="11" xfId="1" applyFont="1" applyFill="1" applyBorder="1" applyAlignment="1">
      <alignment horizontal="right"/>
    </xf>
    <xf numFmtId="165" fontId="8" fillId="3" borderId="46" xfId="1" applyFont="1" applyFill="1" applyBorder="1" applyAlignment="1">
      <alignment horizontal="right"/>
    </xf>
    <xf numFmtId="165" fontId="8" fillId="3" borderId="29" xfId="1" applyFont="1" applyFill="1" applyBorder="1" applyAlignment="1">
      <alignment horizontal="right"/>
    </xf>
    <xf numFmtId="165" fontId="2" fillId="0" borderId="14" xfId="1" applyFont="1" applyFill="1" applyBorder="1" applyAlignment="1">
      <alignment horizontal="right"/>
    </xf>
    <xf numFmtId="165" fontId="2" fillId="0" borderId="6" xfId="1" applyFont="1" applyFill="1" applyBorder="1" applyAlignment="1">
      <alignment horizontal="right"/>
    </xf>
    <xf numFmtId="165" fontId="2" fillId="0" borderId="6" xfId="1" applyFont="1" applyFill="1" applyBorder="1"/>
    <xf numFmtId="165" fontId="2" fillId="0" borderId="11" xfId="1" applyFont="1" applyFill="1" applyBorder="1" applyAlignment="1">
      <alignment horizontal="right"/>
    </xf>
    <xf numFmtId="165" fontId="2" fillId="0" borderId="66" xfId="1" applyFont="1" applyFill="1" applyBorder="1" applyAlignment="1">
      <alignment horizontal="right"/>
    </xf>
    <xf numFmtId="165" fontId="8" fillId="0" borderId="46" xfId="1" applyFont="1" applyFill="1" applyBorder="1" applyAlignment="1">
      <alignment horizontal="right"/>
    </xf>
    <xf numFmtId="165" fontId="81" fillId="2" borderId="29" xfId="1" applyFont="1" applyFill="1" applyBorder="1" applyAlignment="1"/>
    <xf numFmtId="165" fontId="2" fillId="2" borderId="30" xfId="1" applyFont="1" applyFill="1" applyBorder="1" applyAlignment="1"/>
    <xf numFmtId="165" fontId="8" fillId="5" borderId="55" xfId="1" applyFont="1" applyFill="1" applyBorder="1" applyAlignment="1"/>
    <xf numFmtId="165" fontId="8" fillId="5" borderId="4" xfId="1" applyFont="1" applyFill="1" applyBorder="1" applyAlignment="1"/>
    <xf numFmtId="165" fontId="8" fillId="5" borderId="16" xfId="1" applyFont="1" applyFill="1" applyBorder="1" applyAlignment="1"/>
    <xf numFmtId="165" fontId="8" fillId="5" borderId="30" xfId="1" applyFont="1" applyFill="1" applyBorder="1" applyAlignment="1"/>
    <xf numFmtId="165" fontId="2" fillId="0" borderId="73" xfId="1" applyFont="1" applyFill="1" applyBorder="1" applyAlignment="1">
      <alignment horizontal="right"/>
    </xf>
    <xf numFmtId="165" fontId="2" fillId="0" borderId="0" xfId="1" applyFont="1" applyFill="1" applyBorder="1" applyAlignment="1">
      <alignment horizontal="right"/>
    </xf>
    <xf numFmtId="165" fontId="2" fillId="0" borderId="0" xfId="1" applyFont="1" applyFill="1" applyBorder="1"/>
    <xf numFmtId="165" fontId="2" fillId="0" borderId="25" xfId="1" applyFont="1" applyFill="1" applyBorder="1" applyAlignment="1">
      <alignment horizontal="right"/>
    </xf>
    <xf numFmtId="165" fontId="8" fillId="7" borderId="59" xfId="1" applyFont="1" applyFill="1" applyBorder="1" applyAlignment="1"/>
    <xf numFmtId="165" fontId="2" fillId="2" borderId="50" xfId="1" applyFont="1" applyFill="1" applyBorder="1" applyAlignment="1"/>
    <xf numFmtId="165" fontId="8" fillId="5" borderId="66" xfId="1" applyFont="1" applyFill="1" applyBorder="1" applyAlignment="1"/>
    <xf numFmtId="165" fontId="2" fillId="3" borderId="14" xfId="1" applyFont="1" applyFill="1" applyBorder="1" applyAlignment="1">
      <alignment horizontal="right"/>
    </xf>
    <xf numFmtId="165" fontId="2" fillId="3" borderId="4" xfId="1" applyFont="1" applyFill="1" applyBorder="1" applyAlignment="1">
      <alignment horizontal="right"/>
    </xf>
    <xf numFmtId="165" fontId="2" fillId="3" borderId="4" xfId="1" applyFont="1" applyFill="1" applyBorder="1"/>
    <xf numFmtId="165" fontId="2" fillId="3" borderId="10" xfId="1" applyFont="1" applyFill="1" applyBorder="1" applyAlignment="1">
      <alignment horizontal="right"/>
    </xf>
    <xf numFmtId="165" fontId="2" fillId="3" borderId="26" xfId="1" applyFont="1" applyFill="1" applyBorder="1" applyAlignment="1">
      <alignment horizontal="right"/>
    </xf>
    <xf numFmtId="165" fontId="8" fillId="3" borderId="7" xfId="1" applyFont="1" applyFill="1" applyBorder="1"/>
    <xf numFmtId="165" fontId="2" fillId="3" borderId="30" xfId="1" applyFont="1" applyFill="1" applyBorder="1" applyAlignment="1"/>
    <xf numFmtId="165" fontId="2" fillId="2" borderId="39" xfId="1" applyFont="1" applyFill="1" applyBorder="1" applyAlignment="1">
      <alignment horizontal="right"/>
    </xf>
    <xf numFmtId="165" fontId="2" fillId="2" borderId="11" xfId="1" applyFont="1" applyFill="1" applyBorder="1" applyAlignment="1">
      <alignment horizontal="right"/>
    </xf>
    <xf numFmtId="165" fontId="2" fillId="2" borderId="29" xfId="1" applyFont="1" applyFill="1" applyBorder="1" applyAlignment="1"/>
    <xf numFmtId="165" fontId="2" fillId="0" borderId="24" xfId="1" applyFont="1" applyFill="1" applyBorder="1" applyAlignment="1">
      <alignment horizontal="right"/>
    </xf>
    <xf numFmtId="165" fontId="2" fillId="0" borderId="13" xfId="1" applyFont="1" applyFill="1" applyBorder="1" applyAlignment="1">
      <alignment horizontal="right"/>
    </xf>
    <xf numFmtId="165" fontId="2" fillId="0" borderId="13" xfId="1" applyFont="1" applyFill="1" applyBorder="1"/>
    <xf numFmtId="165" fontId="2" fillId="0" borderId="12" xfId="1" applyFont="1" applyFill="1" applyBorder="1" applyAlignment="1">
      <alignment horizontal="right"/>
    </xf>
    <xf numFmtId="165" fontId="2" fillId="0" borderId="68" xfId="1" applyFont="1" applyFill="1" applyBorder="1" applyAlignment="1">
      <alignment horizontal="right"/>
    </xf>
    <xf numFmtId="165" fontId="8" fillId="0" borderId="71" xfId="1" applyFont="1" applyFill="1" applyBorder="1" applyAlignment="1">
      <alignment horizontal="right"/>
    </xf>
    <xf numFmtId="165" fontId="2" fillId="2" borderId="33" xfId="1" applyFont="1" applyFill="1" applyBorder="1" applyAlignment="1"/>
    <xf numFmtId="4" fontId="2" fillId="13" borderId="72" xfId="1" applyNumberFormat="1" applyFont="1" applyFill="1" applyBorder="1" applyAlignment="1">
      <alignment horizontal="center"/>
    </xf>
    <xf numFmtId="167" fontId="44" fillId="4" borderId="57" xfId="1" applyNumberFormat="1" applyFont="1" applyFill="1" applyBorder="1" applyAlignment="1"/>
    <xf numFmtId="167" fontId="44" fillId="3" borderId="58" xfId="1" applyNumberFormat="1" applyFont="1" applyFill="1" applyBorder="1" applyAlignment="1">
      <alignment horizontal="right"/>
    </xf>
    <xf numFmtId="167" fontId="44" fillId="0" borderId="7" xfId="1" applyNumberFormat="1" applyFont="1" applyFill="1" applyBorder="1" applyAlignment="1">
      <alignment horizontal="right"/>
    </xf>
    <xf numFmtId="167" fontId="44" fillId="3" borderId="7" xfId="1" applyNumberFormat="1" applyFont="1" applyFill="1" applyBorder="1" applyAlignment="1">
      <alignment horizontal="right"/>
    </xf>
    <xf numFmtId="167" fontId="44" fillId="2" borderId="7" xfId="1" applyNumberFormat="1" applyFont="1" applyFill="1" applyBorder="1" applyAlignment="1"/>
    <xf numFmtId="167" fontId="44" fillId="14" borderId="7" xfId="1" applyNumberFormat="1" applyFont="1" applyFill="1" applyBorder="1" applyAlignment="1"/>
    <xf numFmtId="167" fontId="58" fillId="13" borderId="7" xfId="1" applyNumberFormat="1" applyFont="1" applyFill="1" applyBorder="1" applyAlignment="1"/>
    <xf numFmtId="167" fontId="58" fillId="13" borderId="67" xfId="1" applyNumberFormat="1" applyFont="1" applyFill="1" applyBorder="1" applyAlignment="1"/>
    <xf numFmtId="167" fontId="44" fillId="4" borderId="30" xfId="1" applyNumberFormat="1" applyFont="1" applyFill="1" applyBorder="1" applyAlignment="1"/>
    <xf numFmtId="167" fontId="44" fillId="14" borderId="30" xfId="1" applyNumberFormat="1" applyFont="1" applyFill="1" applyBorder="1" applyAlignment="1"/>
    <xf numFmtId="4" fontId="19" fillId="0" borderId="0" xfId="0" applyNumberFormat="1" applyFont="1" applyFill="1" applyBorder="1"/>
    <xf numFmtId="4" fontId="19" fillId="4" borderId="100" xfId="1" applyNumberFormat="1" applyFont="1" applyFill="1" applyBorder="1" applyAlignment="1"/>
    <xf numFmtId="4" fontId="31" fillId="5" borderId="30" xfId="1" applyNumberFormat="1" applyFont="1" applyFill="1" applyBorder="1" applyAlignment="1"/>
    <xf numFmtId="4" fontId="2" fillId="0" borderId="0" xfId="0" applyNumberFormat="1" applyFont="1" applyFill="1" applyBorder="1"/>
    <xf numFmtId="167" fontId="28" fillId="13" borderId="58" xfId="1" applyNumberFormat="1" applyFont="1" applyFill="1" applyBorder="1" applyAlignment="1">
      <alignment horizontal="center"/>
    </xf>
    <xf numFmtId="4" fontId="31" fillId="10" borderId="30" xfId="1" applyNumberFormat="1" applyFont="1" applyFill="1" applyBorder="1" applyAlignment="1">
      <alignment horizontal="right" vertical="center"/>
    </xf>
    <xf numFmtId="4" fontId="19" fillId="16" borderId="4" xfId="1" applyNumberFormat="1" applyFont="1" applyFill="1" applyBorder="1"/>
    <xf numFmtId="4" fontId="19" fillId="0" borderId="30" xfId="1" applyNumberFormat="1" applyFont="1" applyFill="1" applyBorder="1" applyAlignment="1">
      <alignment horizontal="right" vertical="center"/>
    </xf>
    <xf numFmtId="4" fontId="19" fillId="13" borderId="33" xfId="1" applyNumberFormat="1" applyFont="1" applyFill="1" applyBorder="1" applyAlignment="1">
      <alignment horizontal="right" vertical="center"/>
    </xf>
    <xf numFmtId="4" fontId="19" fillId="13" borderId="0" xfId="0" applyNumberFormat="1" applyFont="1" applyFill="1" applyBorder="1" applyAlignment="1">
      <alignment horizontal="right" vertical="center"/>
    </xf>
    <xf numFmtId="4" fontId="19" fillId="13" borderId="7" xfId="1" applyNumberFormat="1" applyFont="1" applyFill="1" applyBorder="1"/>
    <xf numFmtId="167" fontId="31" fillId="2" borderId="4" xfId="1" applyNumberFormat="1" applyFont="1" applyFill="1" applyBorder="1"/>
    <xf numFmtId="0" fontId="2" fillId="0" borderId="23" xfId="0" applyFont="1" applyBorder="1"/>
    <xf numFmtId="0" fontId="2" fillId="0" borderId="4" xfId="0" applyFont="1" applyBorder="1"/>
    <xf numFmtId="4" fontId="2" fillId="0" borderId="0" xfId="0" applyNumberFormat="1" applyFont="1" applyFill="1"/>
    <xf numFmtId="4" fontId="31" fillId="4" borderId="72" xfId="1" applyNumberFormat="1" applyFont="1" applyFill="1" applyBorder="1" applyAlignment="1"/>
    <xf numFmtId="4" fontId="31" fillId="13" borderId="30" xfId="1" applyNumberFormat="1" applyFont="1" applyFill="1" applyBorder="1" applyAlignment="1"/>
    <xf numFmtId="4" fontId="19" fillId="13" borderId="30" xfId="1" applyNumberFormat="1" applyFont="1" applyFill="1" applyBorder="1" applyAlignment="1">
      <alignment horizontal="right"/>
    </xf>
    <xf numFmtId="4" fontId="19" fillId="2" borderId="26" xfId="1" applyNumberFormat="1" applyFont="1" applyFill="1" applyBorder="1"/>
    <xf numFmtId="167" fontId="31" fillId="10" borderId="5" xfId="1" applyNumberFormat="1" applyFont="1" applyFill="1" applyBorder="1" applyAlignment="1">
      <alignment horizontal="right" vertical="center"/>
    </xf>
    <xf numFmtId="4" fontId="31" fillId="7" borderId="60" xfId="0" applyNumberFormat="1" applyFont="1" applyFill="1" applyBorder="1" applyAlignment="1">
      <alignment horizontal="center"/>
    </xf>
    <xf numFmtId="4" fontId="31" fillId="7" borderId="65" xfId="0" applyNumberFormat="1" applyFont="1" applyFill="1" applyBorder="1" applyAlignment="1">
      <alignment horizontal="center"/>
    </xf>
    <xf numFmtId="4" fontId="31" fillId="5" borderId="100" xfId="0" applyNumberFormat="1" applyFont="1" applyFill="1" applyBorder="1" applyAlignment="1">
      <alignment horizontal="right"/>
    </xf>
    <xf numFmtId="4" fontId="19" fillId="2" borderId="72" xfId="0" applyNumberFormat="1" applyFont="1" applyFill="1" applyBorder="1" applyAlignment="1">
      <alignment horizontal="right"/>
    </xf>
    <xf numFmtId="4" fontId="78" fillId="2" borderId="50" xfId="0" applyNumberFormat="1" applyFont="1" applyFill="1" applyBorder="1" applyAlignment="1">
      <alignment horizontal="right"/>
    </xf>
    <xf numFmtId="4" fontId="31" fillId="4" borderId="63" xfId="0" applyNumberFormat="1" applyFont="1" applyFill="1" applyBorder="1" applyAlignment="1"/>
    <xf numFmtId="4" fontId="2" fillId="0" borderId="0" xfId="0" applyNumberFormat="1" applyFont="1" applyBorder="1"/>
    <xf numFmtId="4" fontId="31" fillId="13" borderId="100" xfId="1" applyNumberFormat="1" applyFont="1" applyFill="1" applyBorder="1" applyAlignment="1">
      <alignment horizontal="right"/>
    </xf>
    <xf numFmtId="4" fontId="31" fillId="13" borderId="30" xfId="1" applyNumberFormat="1" applyFont="1" applyFill="1" applyBorder="1" applyAlignment="1">
      <alignment horizontal="right"/>
    </xf>
    <xf numFmtId="4" fontId="31" fillId="13" borderId="33" xfId="1" applyNumberFormat="1" applyFont="1" applyFill="1" applyBorder="1" applyAlignment="1">
      <alignment horizontal="right"/>
    </xf>
    <xf numFmtId="4" fontId="31" fillId="13" borderId="50" xfId="1" applyNumberFormat="1" applyFont="1" applyFill="1" applyBorder="1" applyAlignment="1">
      <alignment horizontal="right"/>
    </xf>
    <xf numFmtId="4" fontId="2" fillId="0" borderId="50" xfId="0" applyNumberFormat="1" applyFont="1" applyBorder="1"/>
    <xf numFmtId="4" fontId="31" fillId="21" borderId="33" xfId="1" applyNumberFormat="1" applyFont="1" applyFill="1" applyBorder="1" applyAlignment="1">
      <alignment horizontal="right"/>
    </xf>
    <xf numFmtId="4" fontId="2" fillId="20" borderId="0" xfId="0" applyNumberFormat="1" applyFont="1" applyFill="1"/>
    <xf numFmtId="4" fontId="31" fillId="5" borderId="61" xfId="1" applyNumberFormat="1" applyFont="1" applyFill="1" applyBorder="1" applyAlignment="1"/>
    <xf numFmtId="4" fontId="31" fillId="3" borderId="61" xfId="1" applyNumberFormat="1" applyFont="1" applyFill="1" applyBorder="1" applyAlignment="1">
      <alignment horizontal="right"/>
    </xf>
    <xf numFmtId="4" fontId="31" fillId="2" borderId="61" xfId="1" applyNumberFormat="1" applyFont="1" applyFill="1" applyBorder="1" applyAlignment="1">
      <alignment horizontal="right"/>
    </xf>
    <xf numFmtId="4" fontId="31" fillId="4" borderId="70" xfId="1" applyNumberFormat="1" applyFont="1" applyFill="1" applyBorder="1" applyAlignment="1">
      <alignment horizontal="right"/>
    </xf>
    <xf numFmtId="4" fontId="0" fillId="0" borderId="0" xfId="0" applyNumberFormat="1"/>
    <xf numFmtId="4" fontId="0" fillId="0" borderId="4" xfId="0" applyNumberFormat="1" applyBorder="1"/>
    <xf numFmtId="0" fontId="8" fillId="0" borderId="4" xfId="0" applyFont="1" applyBorder="1"/>
    <xf numFmtId="4" fontId="8" fillId="0" borderId="4" xfId="0" applyNumberFormat="1" applyFont="1" applyBorder="1"/>
    <xf numFmtId="0" fontId="8" fillId="0" borderId="0" xfId="0" applyFont="1" applyBorder="1"/>
    <xf numFmtId="4" fontId="8" fillId="0" borderId="0" xfId="0" applyNumberFormat="1" applyFont="1" applyBorder="1"/>
    <xf numFmtId="4" fontId="8" fillId="0" borderId="0" xfId="0" applyNumberFormat="1" applyFont="1"/>
    <xf numFmtId="0" fontId="19" fillId="0" borderId="4" xfId="0" applyFont="1" applyBorder="1" applyAlignment="1">
      <alignment horizontal="center"/>
    </xf>
    <xf numFmtId="0" fontId="0" fillId="0" borderId="107" xfId="0" applyBorder="1"/>
    <xf numFmtId="4" fontId="2" fillId="13" borderId="72" xfId="1" applyNumberFormat="1" applyFont="1" applyFill="1" applyBorder="1" applyAlignment="1">
      <alignment horizontal="center"/>
    </xf>
    <xf numFmtId="0" fontId="19" fillId="6" borderId="4" xfId="0" applyFont="1" applyFill="1" applyBorder="1" applyAlignment="1">
      <alignment horizontal="center"/>
    </xf>
    <xf numFmtId="0" fontId="19" fillId="0" borderId="4" xfId="0" applyFont="1" applyBorder="1" applyAlignment="1">
      <alignment horizontal="center"/>
    </xf>
    <xf numFmtId="4" fontId="31" fillId="5" borderId="29" xfId="1" applyNumberFormat="1" applyFont="1" applyFill="1" applyBorder="1" applyAlignment="1"/>
    <xf numFmtId="4" fontId="19" fillId="3" borderId="29" xfId="1" applyNumberFormat="1" applyFont="1" applyFill="1" applyBorder="1" applyAlignment="1">
      <alignment horizontal="right"/>
    </xf>
    <xf numFmtId="4" fontId="19" fillId="0" borderId="29" xfId="1" applyNumberFormat="1" applyFont="1" applyFill="1" applyBorder="1" applyAlignment="1">
      <alignment horizontal="right"/>
    </xf>
    <xf numFmtId="4" fontId="19" fillId="2" borderId="30" xfId="1" applyNumberFormat="1" applyFont="1" applyFill="1" applyBorder="1" applyAlignment="1"/>
    <xf numFmtId="4" fontId="19" fillId="13" borderId="33" xfId="1" applyNumberFormat="1" applyFont="1" applyFill="1" applyBorder="1" applyAlignment="1">
      <alignment horizontal="right"/>
    </xf>
    <xf numFmtId="0" fontId="2" fillId="0" borderId="4" xfId="0" applyFont="1" applyBorder="1" applyAlignment="1">
      <alignment horizontal="center"/>
    </xf>
    <xf numFmtId="0" fontId="62" fillId="13" borderId="4" xfId="0" applyFont="1" applyFill="1" applyBorder="1"/>
    <xf numFmtId="4" fontId="31" fillId="13" borderId="4" xfId="1" applyNumberFormat="1" applyFont="1" applyFill="1" applyBorder="1" applyAlignment="1">
      <alignment horizontal="right"/>
    </xf>
    <xf numFmtId="0" fontId="62" fillId="0" borderId="4" xfId="0" applyFont="1" applyFill="1" applyBorder="1"/>
    <xf numFmtId="4" fontId="31" fillId="0" borderId="4" xfId="1" applyNumberFormat="1" applyFont="1" applyFill="1" applyBorder="1" applyAlignment="1">
      <alignment horizontal="right"/>
    </xf>
    <xf numFmtId="3" fontId="19" fillId="0" borderId="4" xfId="0" applyNumberFormat="1" applyFont="1" applyFill="1" applyBorder="1" applyAlignment="1">
      <alignment horizontal="left"/>
    </xf>
    <xf numFmtId="4" fontId="19" fillId="13" borderId="4" xfId="1" applyNumberFormat="1" applyFont="1" applyFill="1" applyBorder="1" applyAlignment="1"/>
    <xf numFmtId="0" fontId="2" fillId="13" borderId="4" xfId="0" applyFont="1" applyFill="1" applyBorder="1"/>
    <xf numFmtId="0" fontId="19" fillId="13" borderId="4" xfId="0" applyFont="1" applyFill="1" applyBorder="1"/>
    <xf numFmtId="4" fontId="19" fillId="0" borderId="4" xfId="1" applyNumberFormat="1" applyFont="1" applyFill="1" applyBorder="1" applyAlignment="1">
      <alignment horizontal="center"/>
    </xf>
    <xf numFmtId="0" fontId="31" fillId="0" borderId="4" xfId="0" applyFont="1" applyBorder="1" applyAlignment="1">
      <alignment horizontal="center"/>
    </xf>
    <xf numFmtId="49" fontId="31" fillId="0" borderId="4" xfId="0" applyNumberFormat="1" applyFont="1" applyFill="1" applyBorder="1" applyAlignment="1">
      <alignment horizontal="center"/>
    </xf>
    <xf numFmtId="4" fontId="44" fillId="0" borderId="4" xfId="1" applyNumberFormat="1" applyFont="1" applyFill="1" applyBorder="1"/>
    <xf numFmtId="4" fontId="7" fillId="0" borderId="27" xfId="1" applyNumberFormat="1" applyFont="1" applyBorder="1" applyAlignment="1">
      <alignment horizontal="right"/>
    </xf>
    <xf numFmtId="0" fontId="14" fillId="2" borderId="4" xfId="0" applyFont="1" applyFill="1" applyBorder="1"/>
    <xf numFmtId="4" fontId="70" fillId="0" borderId="85" xfId="1" applyNumberFormat="1" applyFont="1" applyFill="1" applyBorder="1" applyAlignment="1">
      <alignment horizontal="right"/>
    </xf>
    <xf numFmtId="4" fontId="19" fillId="13" borderId="9" xfId="0" applyNumberFormat="1" applyFont="1" applyFill="1" applyBorder="1"/>
    <xf numFmtId="4" fontId="31" fillId="13" borderId="72" xfId="1" applyNumberFormat="1" applyFont="1" applyFill="1" applyBorder="1" applyAlignment="1">
      <alignment horizontal="right"/>
    </xf>
    <xf numFmtId="4" fontId="31" fillId="13" borderId="61" xfId="1" applyNumberFormat="1" applyFont="1" applyFill="1" applyBorder="1" applyAlignment="1">
      <alignment horizontal="right"/>
    </xf>
    <xf numFmtId="4" fontId="19" fillId="0" borderId="26" xfId="1" applyNumberFormat="1" applyFont="1" applyFill="1" applyBorder="1" applyAlignment="1">
      <alignment horizontal="right"/>
    </xf>
    <xf numFmtId="4" fontId="19" fillId="21" borderId="26" xfId="1" applyNumberFormat="1" applyFont="1" applyFill="1" applyBorder="1" applyAlignment="1">
      <alignment horizontal="right"/>
    </xf>
    <xf numFmtId="4" fontId="44" fillId="2" borderId="61" xfId="1" applyNumberFormat="1" applyFont="1" applyFill="1" applyBorder="1" applyAlignment="1">
      <alignment horizontal="right" vertical="center"/>
    </xf>
    <xf numFmtId="4" fontId="31" fillId="8" borderId="61" xfId="1" applyNumberFormat="1" applyFont="1" applyFill="1" applyBorder="1" applyAlignment="1">
      <alignment horizontal="right"/>
    </xf>
    <xf numFmtId="4" fontId="31" fillId="0" borderId="66" xfId="1" applyNumberFormat="1" applyFont="1" applyFill="1" applyBorder="1" applyAlignment="1">
      <alignment horizontal="right"/>
    </xf>
    <xf numFmtId="4" fontId="19" fillId="0" borderId="66" xfId="1" applyNumberFormat="1" applyFont="1" applyFill="1" applyBorder="1" applyAlignment="1">
      <alignment horizontal="right"/>
    </xf>
    <xf numFmtId="4" fontId="31" fillId="10" borderId="26" xfId="1" applyNumberFormat="1" applyFont="1" applyFill="1" applyBorder="1" applyAlignment="1">
      <alignment horizontal="right"/>
    </xf>
    <xf numFmtId="4" fontId="44" fillId="2" borderId="76" xfId="1" applyNumberFormat="1" applyFont="1" applyFill="1" applyBorder="1" applyAlignment="1">
      <alignment horizontal="right" vertical="center"/>
    </xf>
    <xf numFmtId="4" fontId="31" fillId="7" borderId="69" xfId="1" applyNumberFormat="1" applyFont="1" applyFill="1" applyBorder="1" applyAlignment="1">
      <alignment horizontal="right"/>
    </xf>
    <xf numFmtId="4" fontId="19" fillId="0" borderId="61" xfId="1" applyNumberFormat="1" applyFont="1" applyFill="1" applyBorder="1" applyAlignment="1">
      <alignment horizontal="right"/>
    </xf>
    <xf numFmtId="4" fontId="31" fillId="0" borderId="61" xfId="1" applyNumberFormat="1" applyFont="1" applyFill="1" applyBorder="1" applyAlignment="1">
      <alignment horizontal="right"/>
    </xf>
    <xf numFmtId="4" fontId="44" fillId="11" borderId="78" xfId="1" applyNumberFormat="1" applyFont="1" applyFill="1" applyBorder="1" applyAlignment="1">
      <alignment horizontal="right" vertical="center"/>
    </xf>
    <xf numFmtId="168" fontId="2" fillId="0" borderId="0" xfId="0" applyNumberFormat="1" applyFont="1"/>
    <xf numFmtId="168" fontId="2" fillId="7" borderId="62" xfId="0" applyNumberFormat="1" applyFont="1" applyFill="1" applyBorder="1" applyAlignment="1">
      <alignment horizontal="center"/>
    </xf>
    <xf numFmtId="168" fontId="37" fillId="7" borderId="50" xfId="0" applyNumberFormat="1" applyFont="1" applyFill="1" applyBorder="1" applyAlignment="1">
      <alignment horizontal="center" vertical="center" wrapText="1"/>
    </xf>
    <xf numFmtId="168" fontId="31" fillId="5" borderId="29" xfId="1" applyNumberFormat="1" applyFont="1" applyFill="1" applyBorder="1" applyAlignment="1"/>
    <xf numFmtId="168" fontId="19" fillId="3" borderId="29" xfId="1" applyNumberFormat="1" applyFont="1" applyFill="1" applyBorder="1" applyAlignment="1">
      <alignment horizontal="right"/>
    </xf>
    <xf numFmtId="168" fontId="19" fillId="0" borderId="29" xfId="1" applyNumberFormat="1" applyFont="1" applyFill="1" applyBorder="1" applyAlignment="1">
      <alignment horizontal="right"/>
    </xf>
    <xf numFmtId="168" fontId="19" fillId="2" borderId="30" xfId="1" applyNumberFormat="1" applyFont="1" applyFill="1" applyBorder="1" applyAlignment="1"/>
    <xf numFmtId="168" fontId="19" fillId="13" borderId="33" xfId="1" applyNumberFormat="1" applyFont="1" applyFill="1" applyBorder="1" applyAlignment="1">
      <alignment horizontal="right"/>
    </xf>
    <xf numFmtId="4" fontId="31" fillId="4" borderId="52" xfId="1" applyNumberFormat="1" applyFont="1" applyFill="1" applyBorder="1" applyAlignment="1"/>
    <xf numFmtId="4" fontId="19" fillId="0" borderId="30" xfId="1" applyNumberFormat="1" applyFont="1" applyFill="1" applyBorder="1"/>
    <xf numFmtId="4" fontId="19" fillId="0" borderId="33" xfId="1" applyNumberFormat="1" applyFont="1" applyFill="1" applyBorder="1"/>
    <xf numFmtId="4" fontId="27" fillId="0" borderId="0" xfId="0" applyNumberFormat="1" applyFont="1" applyAlignment="1">
      <alignment horizontal="left"/>
    </xf>
    <xf numFmtId="4" fontId="19" fillId="0" borderId="4" xfId="1" applyNumberFormat="1" applyFont="1" applyFill="1" applyBorder="1" applyAlignment="1">
      <alignment horizontal="center"/>
    </xf>
    <xf numFmtId="0" fontId="19" fillId="0" borderId="4" xfId="0" applyFont="1" applyBorder="1" applyAlignment="1">
      <alignment horizontal="center"/>
    </xf>
    <xf numFmtId="4" fontId="19" fillId="3" borderId="9" xfId="0" applyNumberFormat="1" applyFont="1" applyFill="1" applyBorder="1"/>
    <xf numFmtId="4" fontId="19" fillId="3" borderId="82" xfId="1" applyNumberFormat="1" applyFont="1" applyFill="1" applyBorder="1" applyAlignment="1">
      <alignment horizontal="right"/>
    </xf>
    <xf numFmtId="4" fontId="19" fillId="3" borderId="30" xfId="1" applyNumberFormat="1" applyFont="1" applyFill="1" applyBorder="1" applyAlignment="1">
      <alignment horizontal="right"/>
    </xf>
    <xf numFmtId="0" fontId="19" fillId="0" borderId="82" xfId="0" applyFont="1" applyFill="1" applyBorder="1" applyAlignment="1">
      <alignment horizontal="center"/>
    </xf>
    <xf numFmtId="4" fontId="31" fillId="5" borderId="7" xfId="1" applyNumberFormat="1" applyFont="1" applyFill="1" applyBorder="1" applyAlignment="1"/>
    <xf numFmtId="4" fontId="31" fillId="3" borderId="7" xfId="1" applyNumberFormat="1" applyFont="1" applyFill="1" applyBorder="1" applyAlignment="1">
      <alignment horizontal="right"/>
    </xf>
    <xf numFmtId="4" fontId="19" fillId="13" borderId="7" xfId="1" applyNumberFormat="1" applyFont="1" applyFill="1" applyBorder="1" applyAlignment="1">
      <alignment horizontal="right"/>
    </xf>
    <xf numFmtId="4" fontId="19" fillId="0" borderId="7" xfId="1" applyNumberFormat="1" applyFont="1" applyFill="1" applyBorder="1" applyAlignment="1">
      <alignment horizontal="right"/>
    </xf>
    <xf numFmtId="4" fontId="19" fillId="5" borderId="7" xfId="1" applyNumberFormat="1" applyFont="1" applyFill="1" applyBorder="1" applyAlignment="1"/>
    <xf numFmtId="4" fontId="19" fillId="0" borderId="7" xfId="1" applyNumberFormat="1" applyFont="1" applyFill="1" applyBorder="1"/>
    <xf numFmtId="4" fontId="19" fillId="13" borderId="7" xfId="1" applyNumberFormat="1" applyFont="1" applyFill="1" applyBorder="1" applyAlignment="1"/>
    <xf numFmtId="4" fontId="44" fillId="0" borderId="7" xfId="1" applyNumberFormat="1" applyFont="1" applyFill="1" applyBorder="1"/>
    <xf numFmtId="0" fontId="2" fillId="0" borderId="10" xfId="0" applyFont="1" applyBorder="1"/>
    <xf numFmtId="4" fontId="31" fillId="5" borderId="10" xfId="1" applyNumberFormat="1" applyFont="1" applyFill="1" applyBorder="1" applyAlignment="1"/>
    <xf numFmtId="4" fontId="31" fillId="3" borderId="10" xfId="1" applyNumberFormat="1" applyFont="1" applyFill="1" applyBorder="1" applyAlignment="1">
      <alignment horizontal="right"/>
    </xf>
    <xf numFmtId="4" fontId="19" fillId="13" borderId="10" xfId="1" applyNumberFormat="1" applyFont="1" applyFill="1" applyBorder="1" applyAlignment="1">
      <alignment horizontal="right"/>
    </xf>
    <xf numFmtId="4" fontId="19" fillId="0" borderId="10" xfId="1" applyNumberFormat="1" applyFont="1" applyFill="1" applyBorder="1" applyAlignment="1">
      <alignment horizontal="right"/>
    </xf>
    <xf numFmtId="4" fontId="19" fillId="5" borderId="10" xfId="1" applyNumberFormat="1" applyFont="1" applyFill="1" applyBorder="1" applyAlignment="1"/>
    <xf numFmtId="4" fontId="19" fillId="0" borderId="10" xfId="1" applyNumberFormat="1" applyFont="1" applyFill="1" applyBorder="1"/>
    <xf numFmtId="4" fontId="19" fillId="13" borderId="10" xfId="1" applyNumberFormat="1" applyFont="1" applyFill="1" applyBorder="1" applyAlignment="1"/>
    <xf numFmtId="4" fontId="44" fillId="0" borderId="10" xfId="1" applyNumberFormat="1" applyFont="1" applyFill="1" applyBorder="1"/>
    <xf numFmtId="4" fontId="44" fillId="0" borderId="6" xfId="1" applyNumberFormat="1" applyFont="1" applyFill="1" applyBorder="1"/>
    <xf numFmtId="166" fontId="2" fillId="0" borderId="0" xfId="0" applyNumberFormat="1" applyFont="1" applyBorder="1"/>
    <xf numFmtId="4" fontId="2" fillId="13" borderId="72" xfId="1" applyNumberFormat="1" applyFont="1" applyFill="1" applyBorder="1" applyAlignment="1">
      <alignment horizontal="center"/>
    </xf>
    <xf numFmtId="0" fontId="32" fillId="0" borderId="0" xfId="0" applyFont="1"/>
    <xf numFmtId="0" fontId="19" fillId="0" borderId="4" xfId="0" applyFont="1" applyBorder="1" applyAlignment="1">
      <alignment horizontal="center"/>
    </xf>
    <xf numFmtId="0" fontId="83" fillId="13" borderId="4" xfId="0" applyFont="1" applyFill="1" applyBorder="1" applyAlignment="1">
      <alignment horizontal="right"/>
    </xf>
    <xf numFmtId="49" fontId="84" fillId="13" borderId="10" xfId="0" applyNumberFormat="1" applyFont="1" applyFill="1" applyBorder="1" applyAlignment="1">
      <alignment horizontal="center"/>
    </xf>
    <xf numFmtId="49" fontId="84" fillId="13" borderId="8" xfId="0" applyNumberFormat="1" applyFont="1" applyFill="1" applyBorder="1" applyAlignment="1">
      <alignment horizontal="center"/>
    </xf>
    <xf numFmtId="49" fontId="83" fillId="13" borderId="8" xfId="0" applyNumberFormat="1" applyFont="1" applyFill="1" applyBorder="1" applyAlignment="1">
      <alignment horizontal="center"/>
    </xf>
    <xf numFmtId="49" fontId="83" fillId="13" borderId="9" xfId="0" applyNumberFormat="1" applyFont="1" applyFill="1" applyBorder="1" applyAlignment="1">
      <alignment horizontal="center"/>
    </xf>
    <xf numFmtId="0" fontId="83" fillId="13" borderId="9" xfId="0" applyFont="1" applyFill="1" applyBorder="1"/>
    <xf numFmtId="0" fontId="14" fillId="13" borderId="28" xfId="0" applyFont="1" applyFill="1" applyBorder="1"/>
    <xf numFmtId="4" fontId="85" fillId="13" borderId="72" xfId="1" applyNumberFormat="1" applyFont="1" applyFill="1" applyBorder="1" applyAlignment="1">
      <alignment horizontal="right"/>
    </xf>
    <xf numFmtId="4" fontId="12" fillId="13" borderId="72" xfId="1" applyNumberFormat="1" applyFont="1" applyFill="1" applyBorder="1" applyAlignment="1">
      <alignment horizontal="right"/>
    </xf>
    <xf numFmtId="4" fontId="82" fillId="13" borderId="72" xfId="1" applyNumberFormat="1" applyFont="1" applyFill="1" applyBorder="1" applyAlignment="1">
      <alignment horizontal="right"/>
    </xf>
    <xf numFmtId="4" fontId="65" fillId="7" borderId="62" xfId="0" applyNumberFormat="1" applyFont="1" applyFill="1" applyBorder="1" applyAlignment="1">
      <alignment horizontal="center" vertical="center" wrapText="1"/>
    </xf>
    <xf numFmtId="4" fontId="65" fillId="7" borderId="50" xfId="0" applyNumberFormat="1" applyFont="1" applyFill="1" applyBorder="1" applyAlignment="1">
      <alignment horizontal="center" vertical="center" wrapText="1"/>
    </xf>
    <xf numFmtId="4" fontId="65" fillId="7" borderId="59" xfId="0" applyNumberFormat="1" applyFont="1" applyFill="1" applyBorder="1" applyAlignment="1">
      <alignment horizontal="center" vertical="center" wrapText="1"/>
    </xf>
    <xf numFmtId="49" fontId="65" fillId="6" borderId="54" xfId="0" applyNumberFormat="1" applyFont="1" applyFill="1" applyBorder="1" applyAlignment="1">
      <alignment horizontal="center" vertical="center"/>
    </xf>
    <xf numFmtId="49" fontId="66" fillId="6" borderId="44" xfId="0" applyNumberFormat="1" applyFont="1" applyFill="1" applyBorder="1" applyAlignment="1">
      <alignment horizontal="center" vertical="center"/>
    </xf>
    <xf numFmtId="49" fontId="66" fillId="6" borderId="56" xfId="0" applyNumberFormat="1" applyFont="1" applyFill="1" applyBorder="1" applyAlignment="1">
      <alignment horizontal="center" vertical="center"/>
    </xf>
    <xf numFmtId="49" fontId="66" fillId="6" borderId="82" xfId="0" applyNumberFormat="1" applyFont="1" applyFill="1" applyBorder="1" applyAlignment="1">
      <alignment horizontal="center" vertical="center"/>
    </xf>
    <xf numFmtId="49" fontId="66" fillId="6" borderId="9" xfId="0" applyNumberFormat="1" applyFont="1" applyFill="1" applyBorder="1" applyAlignment="1">
      <alignment horizontal="center" vertical="center"/>
    </xf>
    <xf numFmtId="49" fontId="66" fillId="6" borderId="27" xfId="0" applyNumberFormat="1" applyFont="1" applyFill="1" applyBorder="1" applyAlignment="1">
      <alignment horizontal="center" vertical="center"/>
    </xf>
    <xf numFmtId="49" fontId="35" fillId="0" borderId="0" xfId="0" applyNumberFormat="1" applyFont="1" applyBorder="1" applyAlignment="1">
      <alignment horizontal="center" vertical="center"/>
    </xf>
    <xf numFmtId="49" fontId="36" fillId="0" borderId="0" xfId="0" applyNumberFormat="1" applyFont="1" applyBorder="1" applyAlignment="1">
      <alignment horizontal="center" vertical="center"/>
    </xf>
    <xf numFmtId="3" fontId="65" fillId="6" borderId="62" xfId="0" applyNumberFormat="1" applyFont="1" applyFill="1" applyBorder="1" applyAlignment="1">
      <alignment horizontal="center" vertical="center" wrapText="1"/>
    </xf>
    <xf numFmtId="3" fontId="65" fillId="6" borderId="50" xfId="0" applyNumberFormat="1" applyFont="1" applyFill="1" applyBorder="1" applyAlignment="1">
      <alignment horizontal="center" vertical="center" wrapText="1"/>
    </xf>
    <xf numFmtId="3" fontId="65" fillId="6" borderId="59" xfId="0" applyNumberFormat="1" applyFont="1" applyFill="1" applyBorder="1" applyAlignment="1">
      <alignment horizontal="center" vertical="center" wrapText="1"/>
    </xf>
    <xf numFmtId="3" fontId="10" fillId="7" borderId="100" xfId="0" applyNumberFormat="1" applyFont="1" applyFill="1" applyBorder="1" applyAlignment="1">
      <alignment horizontal="center" vertical="center" wrapText="1"/>
    </xf>
    <xf numFmtId="3" fontId="10" fillId="7" borderId="30" xfId="0" applyNumberFormat="1" applyFont="1" applyFill="1" applyBorder="1" applyAlignment="1">
      <alignment horizontal="center" vertical="center" wrapText="1"/>
    </xf>
    <xf numFmtId="49" fontId="31" fillId="6" borderId="54" xfId="0" applyNumberFormat="1" applyFont="1" applyFill="1" applyBorder="1" applyAlignment="1">
      <alignment horizontal="center" vertical="center"/>
    </xf>
    <xf numFmtId="0" fontId="19" fillId="6" borderId="44" xfId="0" applyFont="1" applyFill="1" applyBorder="1" applyAlignment="1">
      <alignment horizontal="center" vertical="center"/>
    </xf>
    <xf numFmtId="0" fontId="19" fillId="6" borderId="82" xfId="0" applyFont="1" applyFill="1" applyBorder="1" applyAlignment="1">
      <alignment horizontal="center" vertical="center"/>
    </xf>
    <xf numFmtId="0" fontId="19" fillId="6" borderId="9" xfId="0" applyFont="1" applyFill="1" applyBorder="1" applyAlignment="1">
      <alignment horizontal="center" vertical="center"/>
    </xf>
    <xf numFmtId="49" fontId="27" fillId="0" borderId="0" xfId="0" applyNumberFormat="1" applyFont="1" applyBorder="1" applyAlignment="1">
      <alignment horizontal="center" vertical="center"/>
    </xf>
    <xf numFmtId="3" fontId="10" fillId="6" borderId="54" xfId="0" applyNumberFormat="1" applyFont="1" applyFill="1" applyBorder="1" applyAlignment="1">
      <alignment horizontal="center" vertical="center" wrapText="1"/>
    </xf>
    <xf numFmtId="3" fontId="10" fillId="6" borderId="73" xfId="0" applyNumberFormat="1" applyFont="1" applyFill="1" applyBorder="1" applyAlignment="1">
      <alignment horizontal="center" vertical="center" wrapText="1"/>
    </xf>
    <xf numFmtId="3" fontId="10" fillId="6" borderId="88" xfId="0" applyNumberFormat="1" applyFont="1" applyFill="1" applyBorder="1" applyAlignment="1">
      <alignment horizontal="center" vertical="center" wrapText="1"/>
    </xf>
    <xf numFmtId="49" fontId="19" fillId="6" borderId="44" xfId="0" applyNumberFormat="1" applyFont="1" applyFill="1" applyBorder="1" applyAlignment="1">
      <alignment horizontal="center" vertical="center"/>
    </xf>
    <xf numFmtId="49" fontId="19" fillId="6" borderId="82" xfId="0" applyNumberFormat="1" applyFont="1" applyFill="1" applyBorder="1" applyAlignment="1">
      <alignment horizontal="center" vertical="center"/>
    </xf>
    <xf numFmtId="49" fontId="19" fillId="6" borderId="9" xfId="0" applyNumberFormat="1" applyFont="1" applyFill="1" applyBorder="1" applyAlignment="1">
      <alignment horizontal="center" vertical="center"/>
    </xf>
    <xf numFmtId="3" fontId="71" fillId="6" borderId="62" xfId="0" applyNumberFormat="1" applyFont="1" applyFill="1" applyBorder="1" applyAlignment="1">
      <alignment horizontal="center" vertical="center" wrapText="1"/>
    </xf>
    <xf numFmtId="3" fontId="71" fillId="6" borderId="50" xfId="0" applyNumberFormat="1" applyFont="1" applyFill="1" applyBorder="1" applyAlignment="1">
      <alignment horizontal="center" vertical="center" wrapText="1"/>
    </xf>
    <xf numFmtId="3" fontId="71" fillId="6" borderId="59" xfId="0" applyNumberFormat="1" applyFont="1" applyFill="1" applyBorder="1" applyAlignment="1">
      <alignment horizontal="center" vertical="center" wrapText="1"/>
    </xf>
    <xf numFmtId="4" fontId="71" fillId="7" borderId="62" xfId="0" applyNumberFormat="1" applyFont="1" applyFill="1" applyBorder="1" applyAlignment="1">
      <alignment horizontal="center" vertical="center" wrapText="1"/>
    </xf>
    <xf numFmtId="4" fontId="71" fillId="7" borderId="50" xfId="0" applyNumberFormat="1" applyFont="1" applyFill="1" applyBorder="1" applyAlignment="1">
      <alignment horizontal="center" vertical="center" wrapText="1"/>
    </xf>
    <xf numFmtId="4" fontId="71" fillId="7" borderId="59" xfId="0" applyNumberFormat="1" applyFont="1" applyFill="1" applyBorder="1" applyAlignment="1">
      <alignment horizontal="center" vertical="center" wrapText="1"/>
    </xf>
    <xf numFmtId="3" fontId="10" fillId="7" borderId="62" xfId="0" applyNumberFormat="1" applyFont="1" applyFill="1" applyBorder="1" applyAlignment="1">
      <alignment horizontal="center" vertical="center" wrapText="1"/>
    </xf>
    <xf numFmtId="3" fontId="10" fillId="7" borderId="50" xfId="0" applyNumberFormat="1" applyFont="1" applyFill="1" applyBorder="1" applyAlignment="1">
      <alignment horizontal="center" vertical="center" wrapText="1"/>
    </xf>
    <xf numFmtId="3" fontId="10" fillId="7" borderId="59" xfId="0" applyNumberFormat="1" applyFont="1" applyFill="1" applyBorder="1" applyAlignment="1">
      <alignment horizontal="center" vertical="center" wrapText="1"/>
    </xf>
    <xf numFmtId="3" fontId="10" fillId="6" borderId="62" xfId="0" applyNumberFormat="1" applyFont="1" applyFill="1" applyBorder="1" applyAlignment="1">
      <alignment horizontal="center" vertical="center" wrapText="1"/>
    </xf>
    <xf numFmtId="3" fontId="10" fillId="6" borderId="50" xfId="0" applyNumberFormat="1" applyFont="1" applyFill="1" applyBorder="1" applyAlignment="1">
      <alignment horizontal="center" vertical="center" wrapText="1"/>
    </xf>
    <xf numFmtId="3" fontId="10" fillId="6" borderId="59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49" fontId="60" fillId="6" borderId="83" xfId="0" applyNumberFormat="1" applyFont="1" applyFill="1" applyBorder="1" applyAlignment="1">
      <alignment horizontal="center"/>
    </xf>
    <xf numFmtId="49" fontId="60" fillId="6" borderId="21" xfId="0" applyNumberFormat="1" applyFont="1" applyFill="1" applyBorder="1" applyAlignment="1">
      <alignment horizontal="center"/>
    </xf>
    <xf numFmtId="0" fontId="48" fillId="6" borderId="55" xfId="0" applyFont="1" applyFill="1" applyBorder="1" applyAlignment="1">
      <alignment horizontal="center"/>
    </xf>
    <xf numFmtId="0" fontId="48" fillId="6" borderId="16" xfId="0" applyFont="1" applyFill="1" applyBorder="1" applyAlignment="1">
      <alignment horizontal="center"/>
    </xf>
    <xf numFmtId="0" fontId="19" fillId="6" borderId="81" xfId="0" applyFont="1" applyFill="1" applyBorder="1" applyAlignment="1">
      <alignment horizontal="center" vertical="center"/>
    </xf>
    <xf numFmtId="0" fontId="19" fillId="6" borderId="57" xfId="0" applyFont="1" applyFill="1" applyBorder="1" applyAlignment="1">
      <alignment horizontal="center" vertical="center"/>
    </xf>
    <xf numFmtId="0" fontId="19" fillId="6" borderId="54" xfId="0" applyFont="1" applyFill="1" applyBorder="1" applyAlignment="1">
      <alignment horizontal="center" vertical="center"/>
    </xf>
    <xf numFmtId="0" fontId="19" fillId="6" borderId="88" xfId="0" applyFont="1" applyFill="1" applyBorder="1" applyAlignment="1">
      <alignment horizontal="center" vertical="center"/>
    </xf>
    <xf numFmtId="0" fontId="19" fillId="6" borderId="1" xfId="0" applyFont="1" applyFill="1" applyBorder="1" applyAlignment="1">
      <alignment horizontal="center" vertical="center"/>
    </xf>
    <xf numFmtId="0" fontId="19" fillId="6" borderId="40" xfId="0" applyFont="1" applyFill="1" applyBorder="1" applyAlignment="1">
      <alignment horizontal="center" vertical="center"/>
    </xf>
    <xf numFmtId="0" fontId="19" fillId="6" borderId="17" xfId="0" applyFont="1" applyFill="1" applyBorder="1" applyAlignment="1">
      <alignment horizontal="center" vertical="center"/>
    </xf>
    <xf numFmtId="0" fontId="19" fillId="6" borderId="51" xfId="0" applyFont="1" applyFill="1" applyBorder="1" applyAlignment="1">
      <alignment horizontal="center" vertical="center"/>
    </xf>
    <xf numFmtId="167" fontId="8" fillId="5" borderId="6" xfId="1" applyNumberFormat="1" applyFont="1" applyFill="1" applyBorder="1" applyAlignment="1">
      <alignment horizontal="center"/>
    </xf>
    <xf numFmtId="167" fontId="8" fillId="5" borderId="5" xfId="1" applyNumberFormat="1" applyFont="1" applyFill="1" applyBorder="1" applyAlignment="1">
      <alignment horizontal="center"/>
    </xf>
    <xf numFmtId="167" fontId="8" fillId="5" borderId="81" xfId="1" applyNumberFormat="1" applyFont="1" applyFill="1" applyBorder="1" applyAlignment="1">
      <alignment horizontal="center"/>
    </xf>
    <xf numFmtId="167" fontId="8" fillId="5" borderId="58" xfId="1" applyNumberFormat="1" applyFont="1" applyFill="1" applyBorder="1" applyAlignment="1">
      <alignment horizontal="center"/>
    </xf>
    <xf numFmtId="4" fontId="8" fillId="5" borderId="29" xfId="1" applyNumberFormat="1" applyFont="1" applyFill="1" applyBorder="1" applyAlignment="1">
      <alignment horizontal="center"/>
    </xf>
    <xf numFmtId="4" fontId="8" fillId="5" borderId="72" xfId="1" applyNumberFormat="1" applyFont="1" applyFill="1" applyBorder="1" applyAlignment="1">
      <alignment horizontal="center"/>
    </xf>
    <xf numFmtId="49" fontId="8" fillId="6" borderId="83" xfId="0" applyNumberFormat="1" applyFont="1" applyFill="1" applyBorder="1" applyAlignment="1">
      <alignment horizontal="center"/>
    </xf>
    <xf numFmtId="49" fontId="8" fillId="6" borderId="21" xfId="0" applyNumberFormat="1" applyFont="1" applyFill="1" applyBorder="1" applyAlignment="1">
      <alignment horizontal="center"/>
    </xf>
    <xf numFmtId="0" fontId="3" fillId="6" borderId="81" xfId="0" applyFont="1" applyFill="1" applyBorder="1" applyAlignment="1">
      <alignment horizontal="center" vertical="center"/>
    </xf>
    <xf numFmtId="0" fontId="3" fillId="6" borderId="57" xfId="0" applyFont="1" applyFill="1" applyBorder="1" applyAlignment="1">
      <alignment horizontal="center" vertical="center"/>
    </xf>
    <xf numFmtId="0" fontId="3" fillId="6" borderId="39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41" fillId="6" borderId="81" xfId="0" applyFont="1" applyFill="1" applyBorder="1" applyAlignment="1">
      <alignment horizontal="center" vertical="center" wrapText="1"/>
    </xf>
    <xf numFmtId="0" fontId="41" fillId="6" borderId="57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/>
    </xf>
    <xf numFmtId="0" fontId="3" fillId="6" borderId="17" xfId="0" applyFont="1" applyFill="1" applyBorder="1" applyAlignment="1">
      <alignment horizontal="center" vertical="center"/>
    </xf>
    <xf numFmtId="0" fontId="3" fillId="6" borderId="51" xfId="0" applyFont="1" applyFill="1" applyBorder="1" applyAlignment="1">
      <alignment horizontal="center" vertical="center"/>
    </xf>
    <xf numFmtId="4" fontId="2" fillId="13" borderId="29" xfId="1" applyNumberFormat="1" applyFont="1" applyFill="1" applyBorder="1" applyAlignment="1">
      <alignment horizontal="center"/>
    </xf>
    <xf numFmtId="4" fontId="2" fillId="13" borderId="50" xfId="1" applyNumberFormat="1" applyFont="1" applyFill="1" applyBorder="1" applyAlignment="1">
      <alignment horizontal="center"/>
    </xf>
    <xf numFmtId="4" fontId="2" fillId="13" borderId="72" xfId="1" applyNumberFormat="1" applyFont="1" applyFill="1" applyBorder="1" applyAlignment="1">
      <alignment horizontal="center"/>
    </xf>
    <xf numFmtId="167" fontId="28" fillId="13" borderId="66" xfId="1" applyNumberFormat="1" applyFont="1" applyFill="1" applyBorder="1" applyAlignment="1">
      <alignment horizontal="center"/>
    </xf>
    <xf numFmtId="167" fontId="28" fillId="13" borderId="65" xfId="1" applyNumberFormat="1" applyFont="1" applyFill="1" applyBorder="1" applyAlignment="1">
      <alignment horizontal="center"/>
    </xf>
    <xf numFmtId="167" fontId="28" fillId="13" borderId="61" xfId="1" applyNumberFormat="1" applyFont="1" applyFill="1" applyBorder="1" applyAlignment="1">
      <alignment horizontal="center"/>
    </xf>
    <xf numFmtId="0" fontId="22" fillId="0" borderId="0" xfId="0" applyFont="1" applyBorder="1" applyAlignment="1">
      <alignment horizontal="center"/>
    </xf>
    <xf numFmtId="49" fontId="8" fillId="6" borderId="85" xfId="0" applyNumberFormat="1" applyFont="1" applyFill="1" applyBorder="1" applyAlignment="1">
      <alignment horizontal="center"/>
    </xf>
    <xf numFmtId="49" fontId="8" fillId="6" borderId="19" xfId="0" applyNumberFormat="1" applyFont="1" applyFill="1" applyBorder="1" applyAlignment="1">
      <alignment horizontal="center"/>
    </xf>
    <xf numFmtId="0" fontId="2" fillId="6" borderId="65" xfId="0" applyFont="1" applyFill="1" applyBorder="1" applyAlignment="1">
      <alignment horizontal="center" vertical="center"/>
    </xf>
    <xf numFmtId="0" fontId="2" fillId="6" borderId="69" xfId="0" applyFont="1" applyFill="1" applyBorder="1" applyAlignment="1">
      <alignment horizontal="center" vertical="center"/>
    </xf>
    <xf numFmtId="0" fontId="8" fillId="6" borderId="83" xfId="0" applyFont="1" applyFill="1" applyBorder="1" applyAlignment="1">
      <alignment horizontal="center"/>
    </xf>
    <xf numFmtId="0" fontId="8" fillId="6" borderId="21" xfId="0" applyFont="1" applyFill="1" applyBorder="1" applyAlignment="1">
      <alignment horizontal="center"/>
    </xf>
    <xf numFmtId="0" fontId="2" fillId="6" borderId="0" xfId="0" applyFont="1" applyFill="1" applyBorder="1" applyAlignment="1">
      <alignment horizontal="center" vertical="center"/>
    </xf>
    <xf numFmtId="0" fontId="2" fillId="6" borderId="41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6" borderId="49" xfId="0" applyFont="1" applyFill="1" applyBorder="1" applyAlignment="1">
      <alignment horizontal="center" vertical="center"/>
    </xf>
    <xf numFmtId="0" fontId="2" fillId="6" borderId="17" xfId="0" applyFont="1" applyFill="1" applyBorder="1" applyAlignment="1">
      <alignment horizontal="center" vertical="center"/>
    </xf>
    <xf numFmtId="0" fontId="2" fillId="6" borderId="51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/>
    </xf>
    <xf numFmtId="0" fontId="2" fillId="6" borderId="28" xfId="0" applyFont="1" applyFill="1" applyBorder="1" applyAlignment="1">
      <alignment horizontal="center"/>
    </xf>
    <xf numFmtId="0" fontId="24" fillId="13" borderId="0" xfId="0" applyFont="1" applyFill="1" applyAlignment="1">
      <alignment horizontal="center"/>
    </xf>
    <xf numFmtId="49" fontId="8" fillId="6" borderId="106" xfId="0" applyNumberFormat="1" applyFont="1" applyFill="1" applyBorder="1" applyAlignment="1">
      <alignment horizontal="center"/>
    </xf>
    <xf numFmtId="0" fontId="3" fillId="6" borderId="43" xfId="0" applyFont="1" applyFill="1" applyBorder="1" applyAlignment="1">
      <alignment horizontal="center" vertical="center"/>
    </xf>
    <xf numFmtId="0" fontId="3" fillId="6" borderId="49" xfId="0" applyFont="1" applyFill="1" applyBorder="1" applyAlignment="1">
      <alignment horizontal="center" vertical="center"/>
    </xf>
    <xf numFmtId="0" fontId="3" fillId="6" borderId="89" xfId="0" applyFont="1" applyFill="1" applyBorder="1" applyAlignment="1">
      <alignment horizontal="center" vertical="center"/>
    </xf>
    <xf numFmtId="0" fontId="3" fillId="6" borderId="60" xfId="0" applyFont="1" applyFill="1" applyBorder="1" applyAlignment="1">
      <alignment horizontal="center" vertical="center"/>
    </xf>
    <xf numFmtId="0" fontId="3" fillId="6" borderId="69" xfId="0" applyFont="1" applyFill="1" applyBorder="1" applyAlignment="1">
      <alignment horizontal="center" vertical="center"/>
    </xf>
    <xf numFmtId="0" fontId="44" fillId="6" borderId="83" xfId="0" applyFont="1" applyFill="1" applyBorder="1" applyAlignment="1">
      <alignment horizontal="center"/>
    </xf>
    <xf numFmtId="0" fontId="44" fillId="6" borderId="21" xfId="0" applyFont="1" applyFill="1" applyBorder="1" applyAlignment="1">
      <alignment horizontal="center"/>
    </xf>
    <xf numFmtId="0" fontId="44" fillId="6" borderId="45" xfId="0" applyFont="1" applyFill="1" applyBorder="1" applyAlignment="1">
      <alignment horizontal="center"/>
    </xf>
    <xf numFmtId="0" fontId="3" fillId="6" borderId="62" xfId="0" applyFont="1" applyFill="1" applyBorder="1" applyAlignment="1">
      <alignment horizontal="center" vertical="center" wrapText="1"/>
    </xf>
    <xf numFmtId="0" fontId="3" fillId="6" borderId="59" xfId="0" applyFont="1" applyFill="1" applyBorder="1" applyAlignment="1">
      <alignment horizontal="center" vertical="center" wrapText="1"/>
    </xf>
    <xf numFmtId="49" fontId="3" fillId="6" borderId="7" xfId="0" applyNumberFormat="1" applyFont="1" applyFill="1" applyBorder="1" applyAlignment="1">
      <alignment horizontal="center"/>
    </xf>
    <xf numFmtId="49" fontId="3" fillId="6" borderId="28" xfId="0" applyNumberFormat="1" applyFont="1" applyFill="1" applyBorder="1" applyAlignment="1">
      <alignment horizontal="center"/>
    </xf>
    <xf numFmtId="49" fontId="31" fillId="7" borderId="62" xfId="0" applyNumberFormat="1" applyFont="1" applyFill="1" applyBorder="1" applyAlignment="1">
      <alignment horizontal="center" vertical="center" wrapText="1"/>
    </xf>
    <xf numFmtId="0" fontId="19" fillId="0" borderId="50" xfId="0" applyFont="1" applyBorder="1" applyAlignment="1">
      <alignment horizontal="center"/>
    </xf>
    <xf numFmtId="0" fontId="19" fillId="0" borderId="63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19" fillId="6" borderId="66" xfId="0" applyFont="1" applyFill="1" applyBorder="1" applyAlignment="1">
      <alignment horizontal="center" vertical="center"/>
    </xf>
    <xf numFmtId="0" fontId="19" fillId="6" borderId="69" xfId="0" applyFont="1" applyFill="1" applyBorder="1" applyAlignment="1">
      <alignment horizontal="center" vertical="center"/>
    </xf>
    <xf numFmtId="49" fontId="31" fillId="6" borderId="83" xfId="0" applyNumberFormat="1" applyFont="1" applyFill="1" applyBorder="1" applyAlignment="1">
      <alignment horizontal="center"/>
    </xf>
    <xf numFmtId="49" fontId="31" fillId="6" borderId="21" xfId="0" applyNumberFormat="1" applyFont="1" applyFill="1" applyBorder="1" applyAlignment="1">
      <alignment horizontal="center"/>
    </xf>
    <xf numFmtId="49" fontId="31" fillId="6" borderId="45" xfId="0" applyNumberFormat="1" applyFont="1" applyFill="1" applyBorder="1" applyAlignment="1">
      <alignment horizontal="center"/>
    </xf>
    <xf numFmtId="0" fontId="19" fillId="6" borderId="39" xfId="0" applyFont="1" applyFill="1" applyBorder="1" applyAlignment="1">
      <alignment horizontal="center" vertical="center"/>
    </xf>
    <xf numFmtId="0" fontId="19" fillId="6" borderId="49" xfId="0" applyFont="1" applyFill="1" applyBorder="1" applyAlignment="1">
      <alignment horizontal="center" vertical="center"/>
    </xf>
    <xf numFmtId="0" fontId="19" fillId="6" borderId="6" xfId="0" applyFont="1" applyFill="1" applyBorder="1" applyAlignment="1">
      <alignment horizontal="center" vertical="center"/>
    </xf>
    <xf numFmtId="0" fontId="19" fillId="6" borderId="55" xfId="0" applyFont="1" applyFill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28" xfId="0" applyFont="1" applyBorder="1" applyAlignment="1">
      <alignment horizontal="center"/>
    </xf>
    <xf numFmtId="0" fontId="44" fillId="6" borderId="55" xfId="0" applyFont="1" applyFill="1" applyBorder="1" applyAlignment="1">
      <alignment horizontal="center"/>
    </xf>
    <xf numFmtId="0" fontId="44" fillId="6" borderId="16" xfId="0" applyFont="1" applyFill="1" applyBorder="1" applyAlignment="1">
      <alignment horizontal="center"/>
    </xf>
    <xf numFmtId="0" fontId="44" fillId="6" borderId="28" xfId="0" applyFont="1" applyFill="1" applyBorder="1" applyAlignment="1">
      <alignment horizontal="center"/>
    </xf>
    <xf numFmtId="0" fontId="19" fillId="6" borderId="65" xfId="0" applyFont="1" applyFill="1" applyBorder="1" applyAlignment="1">
      <alignment horizontal="center" vertical="center"/>
    </xf>
    <xf numFmtId="4" fontId="31" fillId="7" borderId="62" xfId="0" applyNumberFormat="1" applyFont="1" applyFill="1" applyBorder="1" applyAlignment="1">
      <alignment horizontal="center" vertical="center" wrapText="1"/>
    </xf>
    <xf numFmtId="4" fontId="19" fillId="7" borderId="50" xfId="0" applyNumberFormat="1" applyFont="1" applyFill="1" applyBorder="1" applyAlignment="1">
      <alignment horizontal="center"/>
    </xf>
    <xf numFmtId="4" fontId="19" fillId="7" borderId="59" xfId="0" applyNumberFormat="1" applyFont="1" applyFill="1" applyBorder="1" applyAlignment="1">
      <alignment horizontal="center"/>
    </xf>
    <xf numFmtId="0" fontId="19" fillId="6" borderId="2" xfId="0" applyFont="1" applyFill="1" applyBorder="1" applyAlignment="1">
      <alignment horizontal="center" vertical="center"/>
    </xf>
    <xf numFmtId="0" fontId="44" fillId="6" borderId="87" xfId="0" applyFont="1" applyFill="1" applyBorder="1" applyAlignment="1">
      <alignment horizontal="center"/>
    </xf>
    <xf numFmtId="0" fontId="19" fillId="0" borderId="21" xfId="0" applyFont="1" applyBorder="1" applyAlignment="1"/>
    <xf numFmtId="0" fontId="19" fillId="0" borderId="45" xfId="0" applyFont="1" applyBorder="1" applyAlignment="1"/>
    <xf numFmtId="0" fontId="19" fillId="6" borderId="7" xfId="0" applyFont="1" applyFill="1" applyBorder="1" applyAlignment="1">
      <alignment horizontal="center"/>
    </xf>
    <xf numFmtId="0" fontId="19" fillId="0" borderId="16" xfId="0" applyFont="1" applyBorder="1" applyAlignment="1"/>
    <xf numFmtId="0" fontId="19" fillId="0" borderId="28" xfId="0" applyFont="1" applyBorder="1" applyAlignment="1"/>
    <xf numFmtId="4" fontId="37" fillId="7" borderId="62" xfId="0" applyNumberFormat="1" applyFont="1" applyFill="1" applyBorder="1" applyAlignment="1">
      <alignment horizontal="center" vertical="center" wrapText="1"/>
    </xf>
    <xf numFmtId="4" fontId="2" fillId="7" borderId="50" xfId="0" applyNumberFormat="1" applyFont="1" applyFill="1" applyBorder="1" applyAlignment="1">
      <alignment horizontal="center"/>
    </xf>
    <xf numFmtId="4" fontId="2" fillId="7" borderId="59" xfId="0" applyNumberFormat="1" applyFont="1" applyFill="1" applyBorder="1" applyAlignment="1">
      <alignment horizontal="center"/>
    </xf>
    <xf numFmtId="4" fontId="22" fillId="0" borderId="0" xfId="0" applyNumberFormat="1" applyFont="1" applyAlignment="1">
      <alignment horizontal="center"/>
    </xf>
    <xf numFmtId="4" fontId="8" fillId="6" borderId="85" xfId="0" applyNumberFormat="1" applyFont="1" applyFill="1" applyBorder="1" applyAlignment="1">
      <alignment horizontal="center"/>
    </xf>
    <xf numFmtId="4" fontId="8" fillId="6" borderId="19" xfId="0" applyNumberFormat="1" applyFont="1" applyFill="1" applyBorder="1" applyAlignment="1">
      <alignment horizontal="center"/>
    </xf>
    <xf numFmtId="4" fontId="64" fillId="6" borderId="73" xfId="0" applyNumberFormat="1" applyFont="1" applyFill="1" applyBorder="1" applyAlignment="1">
      <alignment horizontal="center"/>
    </xf>
    <xf numFmtId="4" fontId="64" fillId="6" borderId="0" xfId="0" applyNumberFormat="1" applyFont="1" applyFill="1" applyBorder="1" applyAlignment="1">
      <alignment horizontal="center"/>
    </xf>
    <xf numFmtId="4" fontId="17" fillId="6" borderId="2" xfId="0" applyNumberFormat="1" applyFont="1" applyFill="1" applyBorder="1" applyAlignment="1">
      <alignment horizontal="center" vertical="center"/>
    </xf>
    <xf numFmtId="4" fontId="17" fillId="6" borderId="49" xfId="0" applyNumberFormat="1" applyFont="1" applyFill="1" applyBorder="1" applyAlignment="1">
      <alignment horizontal="center" vertical="center"/>
    </xf>
    <xf numFmtId="4" fontId="17" fillId="6" borderId="17" xfId="0" applyNumberFormat="1" applyFont="1" applyFill="1" applyBorder="1" applyAlignment="1">
      <alignment horizontal="center" vertical="center"/>
    </xf>
    <xf numFmtId="4" fontId="17" fillId="6" borderId="51" xfId="0" applyNumberFormat="1" applyFont="1" applyFill="1" applyBorder="1" applyAlignment="1">
      <alignment horizontal="center" vertical="center"/>
    </xf>
    <xf numFmtId="4" fontId="57" fillId="6" borderId="81" xfId="0" applyNumberFormat="1" applyFont="1" applyFill="1" applyBorder="1" applyAlignment="1">
      <alignment horizontal="center" vertical="center"/>
    </xf>
    <xf numFmtId="4" fontId="57" fillId="6" borderId="57" xfId="0" applyNumberFormat="1" applyFont="1" applyFill="1" applyBorder="1" applyAlignment="1">
      <alignment horizontal="center" vertical="center"/>
    </xf>
    <xf numFmtId="4" fontId="17" fillId="6" borderId="79" xfId="0" applyNumberFormat="1" applyFont="1" applyFill="1" applyBorder="1" applyAlignment="1">
      <alignment horizontal="center" vertical="center"/>
    </xf>
    <xf numFmtId="4" fontId="17" fillId="6" borderId="57" xfId="0" applyNumberFormat="1" applyFont="1" applyFill="1" applyBorder="1" applyAlignment="1">
      <alignment horizontal="center" vertical="center"/>
    </xf>
    <xf numFmtId="4" fontId="17" fillId="6" borderId="7" xfId="0" applyNumberFormat="1" applyFont="1" applyFill="1" applyBorder="1" applyAlignment="1">
      <alignment horizontal="center"/>
    </xf>
    <xf numFmtId="4" fontId="17" fillId="6" borderId="16" xfId="0" applyNumberFormat="1" applyFont="1" applyFill="1" applyBorder="1" applyAlignment="1">
      <alignment horizontal="center"/>
    </xf>
    <xf numFmtId="49" fontId="31" fillId="7" borderId="100" xfId="0" applyNumberFormat="1" applyFont="1" applyFill="1" applyBorder="1" applyAlignment="1">
      <alignment horizontal="center" vertical="center" wrapText="1"/>
    </xf>
    <xf numFmtId="0" fontId="19" fillId="7" borderId="30" xfId="0" applyFont="1" applyFill="1" applyBorder="1" applyAlignment="1">
      <alignment horizontal="center"/>
    </xf>
    <xf numFmtId="0" fontId="22" fillId="0" borderId="0" xfId="0" applyFont="1" applyAlignment="1">
      <alignment horizontal="center" vertical="center"/>
    </xf>
    <xf numFmtId="0" fontId="19" fillId="6" borderId="84" xfId="0" applyFont="1" applyFill="1" applyBorder="1" applyAlignment="1">
      <alignment horizontal="center" vertical="center"/>
    </xf>
    <xf numFmtId="0" fontId="19" fillId="6" borderId="89" xfId="0" applyFont="1" applyFill="1" applyBorder="1" applyAlignment="1">
      <alignment horizontal="center" vertical="center"/>
    </xf>
    <xf numFmtId="0" fontId="19" fillId="6" borderId="86" xfId="0" applyFont="1" applyFill="1" applyBorder="1" applyAlignment="1">
      <alignment horizontal="center" vertical="center"/>
    </xf>
    <xf numFmtId="0" fontId="19" fillId="6" borderId="81" xfId="0" applyFont="1" applyFill="1" applyBorder="1" applyAlignment="1">
      <alignment horizontal="center"/>
    </xf>
    <xf numFmtId="0" fontId="19" fillId="0" borderId="46" xfId="0" applyFont="1" applyBorder="1" applyAlignment="1"/>
    <xf numFmtId="0" fontId="31" fillId="6" borderId="86" xfId="0" applyFont="1" applyFill="1" applyBorder="1" applyAlignment="1">
      <alignment horizontal="center" vertical="center"/>
    </xf>
    <xf numFmtId="0" fontId="31" fillId="6" borderId="57" xfId="0" applyFont="1" applyFill="1" applyBorder="1" applyAlignment="1">
      <alignment horizontal="center" vertical="center"/>
    </xf>
    <xf numFmtId="49" fontId="31" fillId="6" borderId="54" xfId="0" applyNumberFormat="1" applyFont="1" applyFill="1" applyBorder="1" applyAlignment="1">
      <alignment horizontal="center"/>
    </xf>
    <xf numFmtId="49" fontId="31" fillId="6" borderId="44" xfId="0" applyNumberFormat="1" applyFont="1" applyFill="1" applyBorder="1" applyAlignment="1">
      <alignment horizontal="center"/>
    </xf>
    <xf numFmtId="0" fontId="44" fillId="6" borderId="97" xfId="0" applyFont="1" applyFill="1" applyBorder="1" applyAlignment="1">
      <alignment horizontal="center"/>
    </xf>
    <xf numFmtId="0" fontId="19" fillId="6" borderId="7" xfId="0" applyFont="1" applyFill="1" applyBorder="1" applyAlignment="1">
      <alignment horizontal="center" vertical="center"/>
    </xf>
    <xf numFmtId="0" fontId="19" fillId="6" borderId="104" xfId="0" applyFont="1" applyFill="1" applyBorder="1" applyAlignment="1">
      <alignment horizontal="center" vertical="center"/>
    </xf>
    <xf numFmtId="0" fontId="19" fillId="6" borderId="4" xfId="0" applyFont="1" applyFill="1" applyBorder="1" applyAlignment="1">
      <alignment horizontal="center" vertical="center"/>
    </xf>
    <xf numFmtId="0" fontId="19" fillId="6" borderId="75" xfId="0" applyFont="1" applyFill="1" applyBorder="1" applyAlignment="1">
      <alignment horizontal="center" vertical="center"/>
    </xf>
    <xf numFmtId="0" fontId="31" fillId="4" borderId="58" xfId="0" applyFont="1" applyFill="1" applyBorder="1" applyAlignment="1">
      <alignment horizontal="center" vertical="center"/>
    </xf>
    <xf numFmtId="0" fontId="31" fillId="4" borderId="9" xfId="0" applyFont="1" applyFill="1" applyBorder="1" applyAlignment="1">
      <alignment horizontal="center" vertical="center"/>
    </xf>
    <xf numFmtId="0" fontId="31" fillId="4" borderId="8" xfId="0" applyFont="1" applyFill="1" applyBorder="1" applyAlignment="1">
      <alignment horizontal="center" vertical="center"/>
    </xf>
    <xf numFmtId="0" fontId="19" fillId="6" borderId="6" xfId="0" applyFont="1" applyFill="1" applyBorder="1" applyAlignment="1">
      <alignment horizontal="center"/>
    </xf>
    <xf numFmtId="0" fontId="19" fillId="6" borderId="51" xfId="0" applyFont="1" applyFill="1" applyBorder="1" applyAlignment="1">
      <alignment horizontal="center"/>
    </xf>
    <xf numFmtId="49" fontId="19" fillId="6" borderId="81" xfId="0" applyNumberFormat="1" applyFont="1" applyFill="1" applyBorder="1" applyAlignment="1">
      <alignment horizontal="center"/>
    </xf>
    <xf numFmtId="49" fontId="19" fillId="6" borderId="11" xfId="0" applyNumberFormat="1" applyFont="1" applyFill="1" applyBorder="1" applyAlignment="1">
      <alignment horizontal="center"/>
    </xf>
    <xf numFmtId="49" fontId="19" fillId="6" borderId="57" xfId="0" applyNumberFormat="1" applyFont="1" applyFill="1" applyBorder="1" applyAlignment="1">
      <alignment horizontal="center"/>
    </xf>
    <xf numFmtId="49" fontId="19" fillId="6" borderId="40" xfId="0" applyNumberFormat="1" applyFont="1" applyFill="1" applyBorder="1" applyAlignment="1">
      <alignment horizontal="center"/>
    </xf>
    <xf numFmtId="0" fontId="19" fillId="6" borderId="17" xfId="0" applyFont="1" applyFill="1" applyBorder="1" applyAlignment="1">
      <alignment horizontal="center"/>
    </xf>
    <xf numFmtId="49" fontId="31" fillId="7" borderId="4" xfId="0" applyNumberFormat="1" applyFont="1" applyFill="1" applyBorder="1" applyAlignment="1">
      <alignment horizontal="center" vertical="center" wrapText="1"/>
    </xf>
    <xf numFmtId="0" fontId="19" fillId="0" borderId="4" xfId="0" applyFont="1" applyBorder="1" applyAlignment="1">
      <alignment horizontal="center"/>
    </xf>
    <xf numFmtId="49" fontId="31" fillId="7" borderId="10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/>
    </xf>
    <xf numFmtId="0" fontId="24" fillId="0" borderId="4" xfId="0" applyFont="1" applyBorder="1" applyAlignment="1">
      <alignment horizontal="center"/>
    </xf>
    <xf numFmtId="49" fontId="31" fillId="6" borderId="4" xfId="0" applyNumberFormat="1" applyFont="1" applyFill="1" applyBorder="1" applyAlignment="1">
      <alignment horizontal="center"/>
    </xf>
    <xf numFmtId="0" fontId="31" fillId="6" borderId="4" xfId="0" applyFont="1" applyFill="1" applyBorder="1" applyAlignment="1">
      <alignment horizontal="center" vertical="center"/>
    </xf>
    <xf numFmtId="0" fontId="44" fillId="6" borderId="4" xfId="0" applyFont="1" applyFill="1" applyBorder="1" applyAlignment="1">
      <alignment horizontal="center"/>
    </xf>
    <xf numFmtId="0" fontId="19" fillId="0" borderId="4" xfId="0" applyFont="1" applyBorder="1" applyAlignment="1"/>
    <xf numFmtId="49" fontId="31" fillId="7" borderId="7" xfId="0" applyNumberFormat="1" applyFont="1" applyFill="1" applyBorder="1" applyAlignment="1">
      <alignment horizontal="center" vertical="center" wrapText="1"/>
    </xf>
    <xf numFmtId="0" fontId="19" fillId="0" borderId="7" xfId="0" applyFont="1" applyBorder="1" applyAlignment="1">
      <alignment horizontal="center"/>
    </xf>
    <xf numFmtId="0" fontId="19" fillId="6" borderId="4" xfId="0" applyFont="1" applyFill="1" applyBorder="1" applyAlignment="1">
      <alignment horizontal="center"/>
    </xf>
    <xf numFmtId="4" fontId="2" fillId="0" borderId="50" xfId="0" applyNumberFormat="1" applyFont="1" applyBorder="1" applyAlignment="1">
      <alignment horizontal="center"/>
    </xf>
    <xf numFmtId="4" fontId="2" fillId="0" borderId="59" xfId="0" applyNumberFormat="1" applyFont="1" applyBorder="1" applyAlignment="1">
      <alignment horizontal="center"/>
    </xf>
    <xf numFmtId="0" fontId="38" fillId="0" borderId="0" xfId="0" applyFont="1" applyAlignment="1">
      <alignment horizontal="center"/>
    </xf>
    <xf numFmtId="0" fontId="2" fillId="0" borderId="21" xfId="0" applyFont="1" applyBorder="1" applyAlignment="1"/>
    <xf numFmtId="0" fontId="2" fillId="0" borderId="45" xfId="0" applyFont="1" applyBorder="1" applyAlignment="1"/>
    <xf numFmtId="0" fontId="3" fillId="6" borderId="86" xfId="0" applyFont="1" applyFill="1" applyBorder="1" applyAlignment="1">
      <alignment horizontal="center" vertical="center"/>
    </xf>
    <xf numFmtId="4" fontId="19" fillId="7" borderId="62" xfId="0" applyNumberFormat="1" applyFont="1" applyFill="1" applyBorder="1" applyAlignment="1">
      <alignment horizontal="center" vertical="center" wrapText="1"/>
    </xf>
    <xf numFmtId="4" fontId="19" fillId="0" borderId="50" xfId="0" applyNumberFormat="1" applyFont="1" applyBorder="1" applyAlignment="1">
      <alignment horizontal="center"/>
    </xf>
    <xf numFmtId="49" fontId="19" fillId="6" borderId="54" xfId="0" applyNumberFormat="1" applyFont="1" applyFill="1" applyBorder="1" applyAlignment="1">
      <alignment horizontal="center"/>
    </xf>
    <xf numFmtId="49" fontId="19" fillId="6" borderId="44" xfId="0" applyNumberFormat="1" applyFont="1" applyFill="1" applyBorder="1" applyAlignment="1">
      <alignment horizontal="center"/>
    </xf>
    <xf numFmtId="0" fontId="19" fillId="0" borderId="7" xfId="0" applyFont="1" applyBorder="1" applyAlignment="1"/>
    <xf numFmtId="4" fontId="31" fillId="3" borderId="62" xfId="0" applyNumberFormat="1" applyFont="1" applyFill="1" applyBorder="1" applyAlignment="1">
      <alignment horizontal="center" vertical="center" wrapText="1"/>
    </xf>
    <xf numFmtId="4" fontId="31" fillId="3" borderId="50" xfId="0" applyNumberFormat="1" applyFont="1" applyFill="1" applyBorder="1" applyAlignment="1">
      <alignment horizontal="center" vertical="center" wrapText="1"/>
    </xf>
    <xf numFmtId="4" fontId="31" fillId="3" borderId="72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Border="1" applyAlignment="1">
      <alignment horizontal="center" vertical="center"/>
    </xf>
    <xf numFmtId="49" fontId="39" fillId="0" borderId="0" xfId="0" applyNumberFormat="1" applyFont="1" applyBorder="1" applyAlignment="1">
      <alignment horizontal="center" vertical="center"/>
    </xf>
    <xf numFmtId="49" fontId="31" fillId="3" borderId="83" xfId="0" applyNumberFormat="1" applyFont="1" applyFill="1" applyBorder="1" applyAlignment="1">
      <alignment horizontal="center"/>
    </xf>
    <xf numFmtId="49" fontId="31" fillId="3" borderId="21" xfId="0" applyNumberFormat="1" applyFont="1" applyFill="1" applyBorder="1" applyAlignment="1">
      <alignment horizontal="center"/>
    </xf>
    <xf numFmtId="49" fontId="31" fillId="3" borderId="45" xfId="0" applyNumberFormat="1" applyFont="1" applyFill="1" applyBorder="1" applyAlignment="1">
      <alignment horizontal="center"/>
    </xf>
    <xf numFmtId="0" fontId="31" fillId="3" borderId="82" xfId="0" applyFont="1" applyFill="1" applyBorder="1" applyAlignment="1">
      <alignment horizontal="center"/>
    </xf>
    <xf numFmtId="0" fontId="44" fillId="3" borderId="9" xfId="0" applyFont="1" applyFill="1" applyBorder="1" applyAlignment="1">
      <alignment horizontal="center"/>
    </xf>
    <xf numFmtId="0" fontId="19" fillId="3" borderId="89" xfId="0" applyFont="1" applyFill="1" applyBorder="1" applyAlignment="1">
      <alignment horizontal="center" vertical="center"/>
    </xf>
    <xf numFmtId="0" fontId="19" fillId="3" borderId="51" xfId="0" applyFont="1" applyFill="1" applyBorder="1" applyAlignment="1">
      <alignment horizontal="center" vertical="center"/>
    </xf>
    <xf numFmtId="0" fontId="19" fillId="3" borderId="43" xfId="0" applyFont="1" applyFill="1" applyBorder="1" applyAlignment="1">
      <alignment horizontal="center" vertical="center"/>
    </xf>
    <xf numFmtId="0" fontId="19" fillId="3" borderId="49" xfId="0" applyFont="1" applyFill="1" applyBorder="1" applyAlignment="1">
      <alignment horizontal="center" vertical="center"/>
    </xf>
    <xf numFmtId="49" fontId="19" fillId="6" borderId="84" xfId="0" applyNumberFormat="1" applyFont="1" applyFill="1" applyBorder="1" applyAlignment="1">
      <alignment horizontal="center" vertical="center"/>
    </xf>
    <xf numFmtId="49" fontId="19" fillId="6" borderId="8" xfId="0" applyNumberFormat="1" applyFont="1" applyFill="1" applyBorder="1" applyAlignment="1">
      <alignment horizontal="center" vertical="center"/>
    </xf>
    <xf numFmtId="49" fontId="24" fillId="0" borderId="0" xfId="0" applyNumberFormat="1" applyFont="1" applyBorder="1" applyAlignment="1">
      <alignment horizontal="center" vertical="center"/>
    </xf>
    <xf numFmtId="49" fontId="19" fillId="6" borderId="88" xfId="0" applyNumberFormat="1" applyFont="1" applyFill="1" applyBorder="1" applyAlignment="1">
      <alignment horizontal="center" vertical="center"/>
    </xf>
    <xf numFmtId="49" fontId="19" fillId="6" borderId="41" xfId="0" applyNumberFormat="1" applyFont="1" applyFill="1" applyBorder="1" applyAlignment="1">
      <alignment horizontal="center" vertical="center"/>
    </xf>
    <xf numFmtId="4" fontId="37" fillId="9" borderId="62" xfId="0" applyNumberFormat="1" applyFont="1" applyFill="1" applyBorder="1" applyAlignment="1">
      <alignment horizontal="center" vertical="center" wrapText="1"/>
    </xf>
    <xf numFmtId="4" fontId="37" fillId="9" borderId="50" xfId="0" applyNumberFormat="1" applyFont="1" applyFill="1" applyBorder="1" applyAlignment="1">
      <alignment horizontal="center" vertical="center" wrapText="1"/>
    </xf>
    <xf numFmtId="49" fontId="49" fillId="9" borderId="54" xfId="0" applyNumberFormat="1" applyFont="1" applyFill="1" applyBorder="1" applyAlignment="1">
      <alignment horizontal="left" vertical="center"/>
    </xf>
    <xf numFmtId="0" fontId="2" fillId="9" borderId="44" xfId="0" applyFont="1" applyFill="1" applyBorder="1" applyAlignment="1">
      <alignment vertical="center"/>
    </xf>
    <xf numFmtId="0" fontId="2" fillId="9" borderId="73" xfId="0" applyFont="1" applyFill="1" applyBorder="1" applyAlignment="1">
      <alignment vertical="center"/>
    </xf>
    <xf numFmtId="0" fontId="2" fillId="9" borderId="0" xfId="0" applyFont="1" applyFill="1" applyBorder="1" applyAlignment="1">
      <alignment vertical="center"/>
    </xf>
    <xf numFmtId="0" fontId="22" fillId="0" borderId="54" xfId="0" applyFont="1" applyBorder="1" applyAlignment="1">
      <alignment horizontal="center"/>
    </xf>
    <xf numFmtId="0" fontId="22" fillId="0" borderId="44" xfId="0" applyFont="1" applyBorder="1" applyAlignment="1">
      <alignment horizontal="center"/>
    </xf>
  </cellXfs>
  <cellStyles count="2">
    <cellStyle name="Mena" xfId="1" builtinId="4"/>
    <cellStyle name="Normálne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L169"/>
  <sheetViews>
    <sheetView tabSelected="1" zoomScale="120" zoomScaleNormal="120" workbookViewId="0">
      <selection sqref="A1:I1"/>
    </sheetView>
  </sheetViews>
  <sheetFormatPr defaultRowHeight="12.75" x14ac:dyDescent="0.2"/>
  <cols>
    <col min="1" max="1" width="3.5703125" style="5" customWidth="1"/>
    <col min="2" max="2" width="5.140625" style="3" customWidth="1"/>
    <col min="3" max="3" width="4.140625" style="3" customWidth="1"/>
    <col min="4" max="5" width="4.5703125" style="3" customWidth="1"/>
    <col min="6" max="6" width="0.28515625" style="2" customWidth="1"/>
    <col min="7" max="7" width="41.28515625" style="2" customWidth="1"/>
    <col min="8" max="8" width="13.5703125" style="20" customWidth="1"/>
    <col min="9" max="10" width="16.140625" style="1060" customWidth="1"/>
    <col min="11" max="11" width="16" style="1060" customWidth="1"/>
    <col min="13" max="13" width="10.7109375" bestFit="1" customWidth="1"/>
    <col min="15" max="15" width="25.140625" customWidth="1"/>
  </cols>
  <sheetData>
    <row r="1" spans="1:11" ht="23.25" x14ac:dyDescent="0.2">
      <c r="A1" s="1349" t="s">
        <v>530</v>
      </c>
      <c r="B1" s="1350"/>
      <c r="C1" s="1350"/>
      <c r="D1" s="1350"/>
      <c r="E1" s="1350"/>
      <c r="F1" s="1350"/>
      <c r="G1" s="1350"/>
      <c r="H1" s="1350"/>
      <c r="I1" s="1350"/>
      <c r="J1"/>
      <c r="K1" s="1242"/>
    </row>
    <row r="2" spans="1:11" ht="15.75" thickBot="1" x14ac:dyDescent="0.25">
      <c r="A2" s="554"/>
      <c r="B2" s="4"/>
      <c r="C2" s="4"/>
      <c r="D2" s="4"/>
      <c r="E2" s="4"/>
      <c r="F2" s="4"/>
      <c r="G2" s="4"/>
      <c r="H2" s="21"/>
    </row>
    <row r="3" spans="1:11" ht="12.75" customHeight="1" x14ac:dyDescent="0.2">
      <c r="A3" s="1343" t="s">
        <v>20</v>
      </c>
      <c r="B3" s="1344"/>
      <c r="C3" s="1344"/>
      <c r="D3" s="1344"/>
      <c r="E3" s="1344"/>
      <c r="F3" s="1344"/>
      <c r="G3" s="1345"/>
      <c r="H3" s="1351" t="s">
        <v>367</v>
      </c>
      <c r="I3" s="1340" t="s">
        <v>465</v>
      </c>
      <c r="J3" s="1340" t="s">
        <v>466</v>
      </c>
      <c r="K3" s="1340" t="s">
        <v>491</v>
      </c>
    </row>
    <row r="4" spans="1:11" ht="12.75" customHeight="1" x14ac:dyDescent="0.2">
      <c r="A4" s="1346"/>
      <c r="B4" s="1347"/>
      <c r="C4" s="1347"/>
      <c r="D4" s="1347"/>
      <c r="E4" s="1347"/>
      <c r="F4" s="1347"/>
      <c r="G4" s="1348"/>
      <c r="H4" s="1352"/>
      <c r="I4" s="1341"/>
      <c r="J4" s="1341"/>
      <c r="K4" s="1341"/>
    </row>
    <row r="5" spans="1:11" ht="14.25" customHeight="1" x14ac:dyDescent="0.2">
      <c r="A5" s="849"/>
      <c r="B5" s="850" t="s">
        <v>22</v>
      </c>
      <c r="C5" s="850" t="s">
        <v>23</v>
      </c>
      <c r="D5" s="850" t="s">
        <v>24</v>
      </c>
      <c r="E5" s="851"/>
      <c r="F5" s="852"/>
      <c r="G5" s="853"/>
      <c r="H5" s="1352"/>
      <c r="I5" s="1341"/>
      <c r="J5" s="1341"/>
      <c r="K5" s="1341"/>
    </row>
    <row r="6" spans="1:11" ht="15" customHeight="1" thickBot="1" x14ac:dyDescent="0.25">
      <c r="A6" s="849"/>
      <c r="B6" s="854"/>
      <c r="C6" s="855"/>
      <c r="D6" s="854" t="s">
        <v>25</v>
      </c>
      <c r="E6" s="856"/>
      <c r="F6" s="857"/>
      <c r="G6" s="858"/>
      <c r="H6" s="1353"/>
      <c r="I6" s="1342"/>
      <c r="J6" s="1342"/>
      <c r="K6" s="1342"/>
    </row>
    <row r="7" spans="1:11" ht="13.5" thickTop="1" x14ac:dyDescent="0.2">
      <c r="A7" s="563"/>
      <c r="B7" s="11" t="s">
        <v>27</v>
      </c>
      <c r="C7" s="12"/>
      <c r="D7" s="13"/>
      <c r="E7" s="23"/>
      <c r="F7" s="14" t="s">
        <v>28</v>
      </c>
      <c r="G7" s="142"/>
      <c r="H7" s="814">
        <f xml:space="preserve"> SUM(H9+H11+H15)</f>
        <v>330408</v>
      </c>
      <c r="I7" s="814">
        <f xml:space="preserve"> SUM(I9+I11+I15)</f>
        <v>199076.97</v>
      </c>
      <c r="J7" s="814">
        <f xml:space="preserve"> SUM(J9+J11+J15)</f>
        <v>295448.69</v>
      </c>
      <c r="K7" s="814">
        <f>SUM(K9+K11+K15)</f>
        <v>353029.57</v>
      </c>
    </row>
    <row r="8" spans="1:11" x14ac:dyDescent="0.2">
      <c r="A8" s="1052"/>
      <c r="B8" s="26"/>
      <c r="C8" s="28"/>
      <c r="D8" s="29"/>
      <c r="E8" s="30"/>
      <c r="F8" s="31"/>
      <c r="G8" s="143"/>
      <c r="H8" s="815"/>
      <c r="I8" s="815"/>
      <c r="J8" s="815"/>
      <c r="K8" s="815"/>
    </row>
    <row r="9" spans="1:11" x14ac:dyDescent="0.2">
      <c r="A9" s="564"/>
      <c r="B9" s="555" t="s">
        <v>29</v>
      </c>
      <c r="C9" s="107"/>
      <c r="D9" s="108"/>
      <c r="E9" s="109"/>
      <c r="F9" s="110" t="s">
        <v>30</v>
      </c>
      <c r="G9" s="144"/>
      <c r="H9" s="816">
        <f>H10</f>
        <v>260888</v>
      </c>
      <c r="I9" s="816">
        <f>I10</f>
        <v>166255.99</v>
      </c>
      <c r="J9" s="816">
        <f>J10</f>
        <v>234013.09</v>
      </c>
      <c r="K9" s="816">
        <f>K10</f>
        <v>289679.99</v>
      </c>
    </row>
    <row r="10" spans="1:11" x14ac:dyDescent="0.2">
      <c r="A10" s="563"/>
      <c r="B10" s="74"/>
      <c r="C10" s="32" t="s">
        <v>31</v>
      </c>
      <c r="D10" s="33" t="s">
        <v>32</v>
      </c>
      <c r="E10" s="34"/>
      <c r="F10" s="36" t="s">
        <v>33</v>
      </c>
      <c r="G10" s="145"/>
      <c r="H10" s="1028">
        <v>260888</v>
      </c>
      <c r="I10" s="817">
        <v>166255.99</v>
      </c>
      <c r="J10" s="817">
        <v>234013.09</v>
      </c>
      <c r="K10" s="817">
        <v>289679.99</v>
      </c>
    </row>
    <row r="11" spans="1:11" x14ac:dyDescent="0.2">
      <c r="A11" s="563"/>
      <c r="B11" s="556" t="s">
        <v>34</v>
      </c>
      <c r="C11" s="543"/>
      <c r="D11" s="544"/>
      <c r="E11" s="545"/>
      <c r="F11" s="17" t="s">
        <v>35</v>
      </c>
      <c r="G11" s="146"/>
      <c r="H11" s="1029">
        <f>SUM(H13:H14)</f>
        <v>55800</v>
      </c>
      <c r="I11" s="818">
        <f>SUM(I13+I14)</f>
        <v>20858.670000000002</v>
      </c>
      <c r="J11" s="818">
        <f>SUM(J13+J14)</f>
        <v>47551.549999999996</v>
      </c>
      <c r="K11" s="1029">
        <f>SUM(K13:K14)</f>
        <v>49385.369999999995</v>
      </c>
    </row>
    <row r="12" spans="1:11" x14ac:dyDescent="0.2">
      <c r="A12" s="563"/>
      <c r="B12" s="59"/>
      <c r="C12" s="37" t="s">
        <v>36</v>
      </c>
      <c r="D12" s="38"/>
      <c r="E12" s="39"/>
      <c r="F12" s="36" t="s">
        <v>37</v>
      </c>
      <c r="G12" s="147"/>
      <c r="H12" s="1030"/>
      <c r="I12" s="819"/>
      <c r="J12" s="819"/>
      <c r="K12" s="819"/>
    </row>
    <row r="13" spans="1:11" x14ac:dyDescent="0.2">
      <c r="A13" s="563"/>
      <c r="B13" s="59"/>
      <c r="C13" s="37"/>
      <c r="D13" s="38" t="s">
        <v>38</v>
      </c>
      <c r="E13" s="39"/>
      <c r="F13" s="31" t="s">
        <v>39</v>
      </c>
      <c r="G13" s="147"/>
      <c r="H13" s="1031">
        <v>50000</v>
      </c>
      <c r="I13" s="820">
        <v>15291.54</v>
      </c>
      <c r="J13" s="820">
        <v>41674.519999999997</v>
      </c>
      <c r="K13" s="820">
        <v>43360.09</v>
      </c>
    </row>
    <row r="14" spans="1:11" x14ac:dyDescent="0.2">
      <c r="A14" s="563"/>
      <c r="B14" s="59"/>
      <c r="C14" s="37"/>
      <c r="D14" s="38" t="s">
        <v>40</v>
      </c>
      <c r="E14" s="39"/>
      <c r="F14" s="31" t="s">
        <v>41</v>
      </c>
      <c r="G14" s="147"/>
      <c r="H14" s="1031">
        <v>5800</v>
      </c>
      <c r="I14" s="820">
        <v>5567.13</v>
      </c>
      <c r="J14" s="820">
        <v>5877.03</v>
      </c>
      <c r="K14" s="820">
        <v>6025.28</v>
      </c>
    </row>
    <row r="15" spans="1:11" x14ac:dyDescent="0.2">
      <c r="A15" s="563"/>
      <c r="B15" s="556" t="s">
        <v>42</v>
      </c>
      <c r="C15" s="543"/>
      <c r="D15" s="544"/>
      <c r="E15" s="545"/>
      <c r="F15" s="35" t="s">
        <v>43</v>
      </c>
      <c r="G15" s="146"/>
      <c r="H15" s="1029">
        <f>SUM(H16:H21)</f>
        <v>13720</v>
      </c>
      <c r="I15" s="818">
        <f>SUM(I16+I17+I18+I19+I20+I21)</f>
        <v>11962.310000000001</v>
      </c>
      <c r="J15" s="818">
        <f>SUM(J16+J17+J18+J19+J20+J21)</f>
        <v>13884.050000000001</v>
      </c>
      <c r="K15" s="818">
        <f>SUM(K16+K17+K18+K19+K20+K21)</f>
        <v>13964.210000000001</v>
      </c>
    </row>
    <row r="16" spans="1:11" x14ac:dyDescent="0.2">
      <c r="A16" s="563"/>
      <c r="B16" s="557"/>
      <c r="C16" s="24" t="s">
        <v>44</v>
      </c>
      <c r="D16" s="41" t="s">
        <v>38</v>
      </c>
      <c r="E16" s="42"/>
      <c r="F16" s="31" t="s">
        <v>133</v>
      </c>
      <c r="G16" s="143"/>
      <c r="H16" s="1030">
        <v>1000</v>
      </c>
      <c r="I16" s="819">
        <v>1115.1600000000001</v>
      </c>
      <c r="J16" s="819">
        <v>1115</v>
      </c>
      <c r="K16" s="819">
        <v>1195.1600000000001</v>
      </c>
    </row>
    <row r="17" spans="1:11" x14ac:dyDescent="0.2">
      <c r="A17" s="563"/>
      <c r="B17" s="557"/>
      <c r="C17" s="24"/>
      <c r="D17" s="41" t="s">
        <v>32</v>
      </c>
      <c r="E17" s="42"/>
      <c r="F17" s="31"/>
      <c r="G17" s="143" t="s">
        <v>181</v>
      </c>
      <c r="H17" s="1030">
        <v>0</v>
      </c>
      <c r="I17" s="819">
        <f t="shared" ref="I17:K66" si="0">+H17</f>
        <v>0</v>
      </c>
      <c r="J17" s="819">
        <v>0</v>
      </c>
      <c r="K17" s="819">
        <f t="shared" si="0"/>
        <v>0</v>
      </c>
    </row>
    <row r="18" spans="1:11" x14ac:dyDescent="0.2">
      <c r="A18" s="563"/>
      <c r="B18" s="557"/>
      <c r="C18" s="24"/>
      <c r="D18" s="41" t="s">
        <v>54</v>
      </c>
      <c r="E18" s="42"/>
      <c r="F18" s="31" t="s">
        <v>8</v>
      </c>
      <c r="G18" s="143" t="s">
        <v>153</v>
      </c>
      <c r="H18" s="1032">
        <v>0</v>
      </c>
      <c r="I18" s="1061">
        <f t="shared" si="0"/>
        <v>0</v>
      </c>
      <c r="J18" s="1061">
        <v>0</v>
      </c>
      <c r="K18" s="1061">
        <f t="shared" si="0"/>
        <v>0</v>
      </c>
    </row>
    <row r="19" spans="1:11" x14ac:dyDescent="0.2">
      <c r="A19" s="563"/>
      <c r="B19" s="557"/>
      <c r="C19" s="24"/>
      <c r="D19" s="41" t="s">
        <v>182</v>
      </c>
      <c r="E19" s="42"/>
      <c r="F19" s="31"/>
      <c r="G19" s="143" t="s">
        <v>329</v>
      </c>
      <c r="H19" s="1030">
        <v>700</v>
      </c>
      <c r="I19" s="819">
        <v>76</v>
      </c>
      <c r="J19" s="819">
        <v>261</v>
      </c>
      <c r="K19" s="819">
        <v>261</v>
      </c>
    </row>
    <row r="20" spans="1:11" x14ac:dyDescent="0.2">
      <c r="A20" s="563"/>
      <c r="B20" s="557"/>
      <c r="C20" s="24"/>
      <c r="D20" s="41" t="s">
        <v>167</v>
      </c>
      <c r="E20" s="42"/>
      <c r="F20" s="31"/>
      <c r="G20" s="143" t="s">
        <v>183</v>
      </c>
      <c r="H20" s="1030">
        <v>20</v>
      </c>
      <c r="I20" s="819">
        <v>213.2</v>
      </c>
      <c r="J20" s="819">
        <v>213.2</v>
      </c>
      <c r="K20" s="819">
        <v>213.2</v>
      </c>
    </row>
    <row r="21" spans="1:11" x14ac:dyDescent="0.2">
      <c r="A21" s="563"/>
      <c r="B21" s="59"/>
      <c r="C21" s="37"/>
      <c r="D21" s="38" t="s">
        <v>45</v>
      </c>
      <c r="E21" s="39"/>
      <c r="F21" s="43"/>
      <c r="G21" s="147" t="s">
        <v>184</v>
      </c>
      <c r="H21" s="1033">
        <v>12000</v>
      </c>
      <c r="I21" s="821">
        <v>10557.95</v>
      </c>
      <c r="J21" s="821">
        <v>12294.85</v>
      </c>
      <c r="K21" s="821">
        <v>12294.85</v>
      </c>
    </row>
    <row r="22" spans="1:11" x14ac:dyDescent="0.2">
      <c r="A22" s="563"/>
      <c r="B22" s="558" t="s">
        <v>46</v>
      </c>
      <c r="C22" s="44"/>
      <c r="D22" s="45"/>
      <c r="E22" s="46"/>
      <c r="F22" s="47"/>
      <c r="G22" s="148" t="s">
        <v>189</v>
      </c>
      <c r="H22" s="1034">
        <f>SUM(H24+H30+H44)</f>
        <v>141930</v>
      </c>
      <c r="I22" s="822">
        <f>SUM(I24+I30+I44)</f>
        <v>81903.78</v>
      </c>
      <c r="J22" s="822">
        <f>SUM(J24+J30+J44)</f>
        <v>142855.59</v>
      </c>
      <c r="K22" s="822">
        <f>SUM(K24+K30+K44)</f>
        <v>172683.89</v>
      </c>
    </row>
    <row r="23" spans="1:11" s="952" customFormat="1" x14ac:dyDescent="0.2">
      <c r="A23" s="944"/>
      <c r="B23" s="945"/>
      <c r="C23" s="946"/>
      <c r="D23" s="947"/>
      <c r="E23" s="948"/>
      <c r="F23" s="949"/>
      <c r="G23" s="950"/>
      <c r="H23" s="1035"/>
      <c r="I23" s="951"/>
      <c r="J23" s="951"/>
      <c r="K23" s="951"/>
    </row>
    <row r="24" spans="1:11" x14ac:dyDescent="0.2">
      <c r="A24" s="563"/>
      <c r="B24" s="556" t="s">
        <v>47</v>
      </c>
      <c r="C24" s="542"/>
      <c r="D24" s="546"/>
      <c r="E24" s="140"/>
      <c r="F24" s="35" t="s">
        <v>48</v>
      </c>
      <c r="G24" s="146"/>
      <c r="H24" s="1029">
        <f>SUM(H25:H29)</f>
        <v>43680</v>
      </c>
      <c r="I24" s="818">
        <f>SUM(I25+I26+I27+I28+I29)</f>
        <v>18444.5</v>
      </c>
      <c r="J24" s="818">
        <f>SUM(J25+J26+J27+J28+J29)</f>
        <v>37889.800000000003</v>
      </c>
      <c r="K24" s="818">
        <f>SUM(K25+K26+K27+K28+K29)</f>
        <v>45050.55</v>
      </c>
    </row>
    <row r="25" spans="1:11" x14ac:dyDescent="0.2">
      <c r="A25" s="563"/>
      <c r="B25" s="559"/>
      <c r="C25" s="32" t="s">
        <v>49</v>
      </c>
      <c r="D25" s="51" t="s">
        <v>40</v>
      </c>
      <c r="E25" s="52"/>
      <c r="F25" s="53" t="s">
        <v>50</v>
      </c>
      <c r="G25" s="145" t="s">
        <v>185</v>
      </c>
      <c r="H25" s="1031">
        <v>10000</v>
      </c>
      <c r="I25" s="820">
        <v>1299.8599999999999</v>
      </c>
      <c r="J25" s="820">
        <v>9819.86</v>
      </c>
      <c r="K25" s="820">
        <v>11559.15</v>
      </c>
    </row>
    <row r="26" spans="1:11" x14ac:dyDescent="0.2">
      <c r="A26" s="563"/>
      <c r="B26" s="559"/>
      <c r="C26" s="32"/>
      <c r="D26" s="51"/>
      <c r="E26" s="52"/>
      <c r="F26" s="53"/>
      <c r="G26" s="145" t="s">
        <v>397</v>
      </c>
      <c r="H26" s="1031">
        <v>17280</v>
      </c>
      <c r="I26" s="820">
        <v>9090</v>
      </c>
      <c r="J26" s="820">
        <v>14370</v>
      </c>
      <c r="K26" s="820">
        <v>17400</v>
      </c>
    </row>
    <row r="27" spans="1:11" x14ac:dyDescent="0.2">
      <c r="A27" s="563"/>
      <c r="B27" s="559"/>
      <c r="C27" s="32" t="s">
        <v>57</v>
      </c>
      <c r="D27" s="51" t="s">
        <v>38</v>
      </c>
      <c r="E27" s="52" t="s">
        <v>204</v>
      </c>
      <c r="F27" s="53"/>
      <c r="G27" s="145" t="s">
        <v>401</v>
      </c>
      <c r="H27" s="1031">
        <v>500</v>
      </c>
      <c r="I27" s="820">
        <v>79.319999999999993</v>
      </c>
      <c r="J27" s="820">
        <v>79.319999999999993</v>
      </c>
      <c r="K27" s="820">
        <v>200</v>
      </c>
    </row>
    <row r="28" spans="1:11" x14ac:dyDescent="0.2">
      <c r="A28" s="563"/>
      <c r="B28" s="559"/>
      <c r="C28" s="32" t="s">
        <v>49</v>
      </c>
      <c r="D28" s="54" t="s">
        <v>32</v>
      </c>
      <c r="E28" s="55"/>
      <c r="F28" s="36"/>
      <c r="G28" s="145" t="s">
        <v>186</v>
      </c>
      <c r="H28" s="1031">
        <v>1500</v>
      </c>
      <c r="I28" s="820">
        <v>624.72</v>
      </c>
      <c r="J28" s="820">
        <v>1042.96</v>
      </c>
      <c r="K28" s="820">
        <v>1060.1400000000001</v>
      </c>
    </row>
    <row r="29" spans="1:11" x14ac:dyDescent="0.2">
      <c r="A29" s="563"/>
      <c r="B29" s="559"/>
      <c r="C29" s="32" t="s">
        <v>49</v>
      </c>
      <c r="D29" s="54" t="s">
        <v>32</v>
      </c>
      <c r="E29" s="55" t="s">
        <v>187</v>
      </c>
      <c r="F29" s="36"/>
      <c r="G29" s="145" t="s">
        <v>396</v>
      </c>
      <c r="H29" s="1031">
        <v>14400</v>
      </c>
      <c r="I29" s="820">
        <v>7350.6</v>
      </c>
      <c r="J29" s="820">
        <v>12577.66</v>
      </c>
      <c r="K29" s="820">
        <v>14831.26</v>
      </c>
    </row>
    <row r="30" spans="1:11" x14ac:dyDescent="0.2">
      <c r="A30" s="563"/>
      <c r="B30" s="556" t="s">
        <v>51</v>
      </c>
      <c r="C30" s="547"/>
      <c r="D30" s="548"/>
      <c r="E30" s="549"/>
      <c r="F30" s="17" t="s">
        <v>52</v>
      </c>
      <c r="G30" s="146"/>
      <c r="H30" s="1029">
        <f>SUM(H31:H43)</f>
        <v>98100</v>
      </c>
      <c r="I30" s="1029">
        <f>SUM(I31:I43)</f>
        <v>63411.11</v>
      </c>
      <c r="J30" s="1029">
        <f>SUM(J31:J43)</f>
        <v>104901.89999999998</v>
      </c>
      <c r="K30" s="1029">
        <f>SUM(K31:K43)</f>
        <v>127573.79000000001</v>
      </c>
    </row>
    <row r="31" spans="1:11" x14ac:dyDescent="0.2">
      <c r="A31" s="563"/>
      <c r="B31" s="559"/>
      <c r="C31" s="32" t="s">
        <v>53</v>
      </c>
      <c r="D31" s="51" t="s">
        <v>54</v>
      </c>
      <c r="E31" s="39" t="s">
        <v>187</v>
      </c>
      <c r="F31" s="53" t="s">
        <v>134</v>
      </c>
      <c r="G31" s="145" t="s">
        <v>190</v>
      </c>
      <c r="H31" s="1031">
        <v>4000</v>
      </c>
      <c r="I31" s="820">
        <v>3554.71</v>
      </c>
      <c r="J31" s="820">
        <v>4712.71</v>
      </c>
      <c r="K31" s="820">
        <v>5304.71</v>
      </c>
    </row>
    <row r="32" spans="1:11" x14ac:dyDescent="0.2">
      <c r="A32" s="563"/>
      <c r="B32" s="559"/>
      <c r="C32" s="50"/>
      <c r="D32" s="54"/>
      <c r="E32" s="34" t="s">
        <v>198</v>
      </c>
      <c r="F32" s="36"/>
      <c r="G32" s="145" t="s">
        <v>192</v>
      </c>
      <c r="H32" s="1031">
        <v>200</v>
      </c>
      <c r="I32" s="820">
        <v>165.74</v>
      </c>
      <c r="J32" s="820">
        <v>165.74</v>
      </c>
      <c r="K32" s="820">
        <v>325.91000000000003</v>
      </c>
    </row>
    <row r="33" spans="1:11" x14ac:dyDescent="0.2">
      <c r="A33" s="563"/>
      <c r="B33" s="559"/>
      <c r="C33" s="50"/>
      <c r="D33" s="54"/>
      <c r="E33" s="34" t="s">
        <v>188</v>
      </c>
      <c r="F33" s="36"/>
      <c r="G33" s="1273" t="s">
        <v>479</v>
      </c>
      <c r="H33" s="1272">
        <v>0</v>
      </c>
      <c r="I33" s="820">
        <v>0</v>
      </c>
      <c r="J33" s="820">
        <v>455.95</v>
      </c>
      <c r="K33" s="820">
        <v>455.95</v>
      </c>
    </row>
    <row r="34" spans="1:11" x14ac:dyDescent="0.2">
      <c r="A34" s="563"/>
      <c r="B34" s="559"/>
      <c r="C34" s="50"/>
      <c r="D34" s="54"/>
      <c r="E34" s="34"/>
      <c r="F34" s="36"/>
      <c r="G34" s="145" t="s">
        <v>423</v>
      </c>
      <c r="H34" s="1031">
        <v>0</v>
      </c>
      <c r="I34" s="820">
        <v>5</v>
      </c>
      <c r="J34" s="820">
        <v>45</v>
      </c>
      <c r="K34" s="820">
        <v>45</v>
      </c>
    </row>
    <row r="35" spans="1:11" x14ac:dyDescent="0.2">
      <c r="A35" s="563"/>
      <c r="B35" s="559"/>
      <c r="C35" s="40" t="s">
        <v>55</v>
      </c>
      <c r="D35" s="54"/>
      <c r="E35" s="34" t="s">
        <v>188</v>
      </c>
      <c r="F35" s="56" t="s">
        <v>56</v>
      </c>
      <c r="G35" s="147" t="s">
        <v>193</v>
      </c>
      <c r="H35" s="1031">
        <v>70000</v>
      </c>
      <c r="I35" s="820">
        <v>46080.87</v>
      </c>
      <c r="J35" s="820">
        <v>67810.7</v>
      </c>
      <c r="K35" s="820">
        <v>81643.600000000006</v>
      </c>
    </row>
    <row r="36" spans="1:11" x14ac:dyDescent="0.2">
      <c r="A36" s="563"/>
      <c r="B36" s="559"/>
      <c r="C36" s="50"/>
      <c r="D36" s="51" t="s">
        <v>38</v>
      </c>
      <c r="E36" s="52" t="s">
        <v>194</v>
      </c>
      <c r="F36" s="57" t="s">
        <v>135</v>
      </c>
      <c r="G36" s="150" t="s">
        <v>195</v>
      </c>
      <c r="H36" s="1030">
        <v>100</v>
      </c>
      <c r="I36" s="819">
        <v>45.18</v>
      </c>
      <c r="J36" s="819">
        <v>51.18</v>
      </c>
      <c r="K36" s="819">
        <v>54</v>
      </c>
    </row>
    <row r="37" spans="1:11" x14ac:dyDescent="0.2">
      <c r="A37" s="563"/>
      <c r="B37" s="66"/>
      <c r="C37" s="58"/>
      <c r="D37" s="59" t="s">
        <v>38</v>
      </c>
      <c r="E37" s="60" t="s">
        <v>196</v>
      </c>
      <c r="F37" s="61" t="s">
        <v>136</v>
      </c>
      <c r="G37" s="151" t="s">
        <v>492</v>
      </c>
      <c r="H37" s="1030">
        <v>200</v>
      </c>
      <c r="I37" s="819">
        <v>9</v>
      </c>
      <c r="J37" s="819">
        <v>24</v>
      </c>
      <c r="K37" s="819">
        <v>29</v>
      </c>
    </row>
    <row r="38" spans="1:11" x14ac:dyDescent="0.2">
      <c r="A38" s="563"/>
      <c r="B38" s="560"/>
      <c r="C38" s="62"/>
      <c r="D38" s="63" t="s">
        <v>38</v>
      </c>
      <c r="E38" s="64" t="s">
        <v>200</v>
      </c>
      <c r="F38" s="65" t="s">
        <v>76</v>
      </c>
      <c r="G38" s="152" t="s">
        <v>197</v>
      </c>
      <c r="H38" s="1031">
        <v>100</v>
      </c>
      <c r="I38" s="820">
        <v>149.29</v>
      </c>
      <c r="J38" s="820">
        <v>182.46</v>
      </c>
      <c r="K38" s="820">
        <v>190.93</v>
      </c>
    </row>
    <row r="39" spans="1:11" x14ac:dyDescent="0.2">
      <c r="A39" s="563"/>
      <c r="B39" s="66"/>
      <c r="C39" s="66" t="s">
        <v>57</v>
      </c>
      <c r="D39" s="59" t="s">
        <v>32</v>
      </c>
      <c r="E39" s="60" t="s">
        <v>187</v>
      </c>
      <c r="F39" s="67"/>
      <c r="G39" s="149" t="s">
        <v>336</v>
      </c>
      <c r="H39" s="1028">
        <v>15000</v>
      </c>
      <c r="I39" s="817">
        <v>7621.68</v>
      </c>
      <c r="J39" s="817">
        <v>13050.48</v>
      </c>
      <c r="K39" s="817">
        <v>15307.88</v>
      </c>
    </row>
    <row r="40" spans="1:11" x14ac:dyDescent="0.2">
      <c r="A40" s="563"/>
      <c r="B40" s="66"/>
      <c r="C40" s="66"/>
      <c r="D40" s="59"/>
      <c r="E40" s="60" t="s">
        <v>191</v>
      </c>
      <c r="F40" s="67"/>
      <c r="G40" s="149" t="s">
        <v>478</v>
      </c>
      <c r="H40" s="1028">
        <v>0</v>
      </c>
      <c r="I40" s="817">
        <v>0</v>
      </c>
      <c r="J40" s="817">
        <v>10823.5</v>
      </c>
      <c r="K40" s="817">
        <v>12037.28</v>
      </c>
    </row>
    <row r="41" spans="1:11" x14ac:dyDescent="0.2">
      <c r="A41" s="563"/>
      <c r="B41" s="66"/>
      <c r="C41" s="66"/>
      <c r="D41" s="59"/>
      <c r="E41" s="60" t="s">
        <v>198</v>
      </c>
      <c r="F41" s="67"/>
      <c r="G41" s="149" t="s">
        <v>199</v>
      </c>
      <c r="H41" s="1028">
        <v>3000</v>
      </c>
      <c r="I41" s="817">
        <v>1770</v>
      </c>
      <c r="J41" s="817">
        <v>2666.31</v>
      </c>
      <c r="K41" s="817">
        <v>5169.6099999999997</v>
      </c>
    </row>
    <row r="42" spans="1:11" x14ac:dyDescent="0.2">
      <c r="A42" s="563"/>
      <c r="B42" s="66"/>
      <c r="C42" s="66"/>
      <c r="D42" s="59"/>
      <c r="E42" s="60" t="s">
        <v>194</v>
      </c>
      <c r="F42" s="67"/>
      <c r="G42" s="149" t="s">
        <v>337</v>
      </c>
      <c r="H42" s="1028">
        <v>1000</v>
      </c>
      <c r="I42" s="817">
        <v>459.6</v>
      </c>
      <c r="J42" s="817">
        <v>759</v>
      </c>
      <c r="K42" s="817">
        <v>913.8</v>
      </c>
    </row>
    <row r="43" spans="1:11" x14ac:dyDescent="0.2">
      <c r="A43" s="563"/>
      <c r="B43" s="115"/>
      <c r="C43" s="115"/>
      <c r="D43" s="116"/>
      <c r="E43" s="117"/>
      <c r="F43" s="118"/>
      <c r="G43" s="153" t="s">
        <v>402</v>
      </c>
      <c r="H43" s="1036">
        <v>4500</v>
      </c>
      <c r="I43" s="823">
        <v>3550.04</v>
      </c>
      <c r="J43" s="823">
        <v>4154.87</v>
      </c>
      <c r="K43" s="823">
        <v>6096.12</v>
      </c>
    </row>
    <row r="44" spans="1:11" x14ac:dyDescent="0.2">
      <c r="A44" s="563"/>
      <c r="B44" s="561" t="s">
        <v>58</v>
      </c>
      <c r="C44" s="550"/>
      <c r="D44" s="551"/>
      <c r="E44" s="552"/>
      <c r="F44" s="68" t="s">
        <v>59</v>
      </c>
      <c r="G44" s="154"/>
      <c r="H44" s="1029">
        <f>SUM(H45:H45)</f>
        <v>150</v>
      </c>
      <c r="I44" s="1029">
        <f>SUM(I45:I45)</f>
        <v>48.17</v>
      </c>
      <c r="J44" s="1029">
        <f>SUM(J45:J45)</f>
        <v>63.89</v>
      </c>
      <c r="K44" s="1029">
        <f>SUM(K45:K45)</f>
        <v>59.55</v>
      </c>
    </row>
    <row r="45" spans="1:11" x14ac:dyDescent="0.2">
      <c r="A45" s="563"/>
      <c r="B45" s="74"/>
      <c r="C45" s="40" t="s">
        <v>60</v>
      </c>
      <c r="D45" s="69"/>
      <c r="E45" s="55"/>
      <c r="F45" s="56" t="s">
        <v>61</v>
      </c>
      <c r="G45" s="145"/>
      <c r="H45" s="1031">
        <v>150</v>
      </c>
      <c r="I45" s="820">
        <v>48.17</v>
      </c>
      <c r="J45" s="820">
        <v>63.89</v>
      </c>
      <c r="K45" s="820">
        <v>59.55</v>
      </c>
    </row>
    <row r="46" spans="1:11" x14ac:dyDescent="0.2">
      <c r="A46" s="563"/>
      <c r="B46" s="70" t="s">
        <v>69</v>
      </c>
      <c r="C46" s="71"/>
      <c r="D46" s="72"/>
      <c r="E46" s="73"/>
      <c r="F46" s="15" t="s">
        <v>70</v>
      </c>
      <c r="G46" s="155"/>
      <c r="H46" s="1038">
        <f>SUM(H48:H63)</f>
        <v>72191</v>
      </c>
      <c r="I46" s="1038">
        <f>SUM(I48:I63)</f>
        <v>74844.05</v>
      </c>
      <c r="J46" s="1038">
        <f>SUM(J48:J63)</f>
        <v>117131.51000000001</v>
      </c>
      <c r="K46" s="1038">
        <f>SUM(K48:K63)</f>
        <v>125709.40000000001</v>
      </c>
    </row>
    <row r="47" spans="1:11" x14ac:dyDescent="0.2">
      <c r="A47" s="563"/>
      <c r="B47" s="556" t="s">
        <v>71</v>
      </c>
      <c r="C47" s="553" t="s">
        <v>72</v>
      </c>
      <c r="D47" s="546"/>
      <c r="E47" s="140"/>
      <c r="F47" s="141" t="s">
        <v>73</v>
      </c>
      <c r="G47" s="156"/>
      <c r="H47" s="1029">
        <f>SUM(H48:H63)</f>
        <v>72191</v>
      </c>
      <c r="I47" s="826">
        <f>SUM(I48+I49+I50+I51+I52+I53+I54+I55++I56+I57+I58+I59+I60+I61+I62+I63)</f>
        <v>74844.05</v>
      </c>
      <c r="J47" s="826">
        <f>SUM(J48+J49+J50+J51+J52+J53+J54+J55++J56+J57+J58+J59+J60+J61+J62+J63)</f>
        <v>117131.51000000001</v>
      </c>
      <c r="K47" s="826">
        <f>SUM(K48+K49+K50+K51+K52+K53+K54+K55++K56+K57+K58+K59+K60+K61+K62+K63)</f>
        <v>125709.40000000001</v>
      </c>
    </row>
    <row r="48" spans="1:11" x14ac:dyDescent="0.2">
      <c r="A48" s="563"/>
      <c r="B48" s="74"/>
      <c r="C48" s="51"/>
      <c r="D48" s="51" t="s">
        <v>38</v>
      </c>
      <c r="E48" s="52" t="s">
        <v>187</v>
      </c>
      <c r="F48" s="31" t="s">
        <v>137</v>
      </c>
      <c r="G48" s="145"/>
      <c r="H48" s="1030">
        <v>55000</v>
      </c>
      <c r="I48" s="819">
        <v>59632</v>
      </c>
      <c r="J48" s="819">
        <v>94138</v>
      </c>
      <c r="K48" s="819">
        <v>102695</v>
      </c>
    </row>
    <row r="49" spans="1:11" x14ac:dyDescent="0.2">
      <c r="A49" s="563"/>
      <c r="B49" s="74"/>
      <c r="C49" s="51"/>
      <c r="D49" s="51"/>
      <c r="E49" s="52" t="s">
        <v>198</v>
      </c>
      <c r="F49" s="53" t="s">
        <v>138</v>
      </c>
      <c r="G49" s="145" t="s">
        <v>202</v>
      </c>
      <c r="H49" s="1028">
        <v>1900</v>
      </c>
      <c r="I49" s="827">
        <v>2019.92</v>
      </c>
      <c r="J49" s="827">
        <v>2019.92</v>
      </c>
      <c r="K49" s="827">
        <v>2019.92</v>
      </c>
    </row>
    <row r="50" spans="1:11" x14ac:dyDescent="0.2">
      <c r="A50" s="563"/>
      <c r="B50" s="74"/>
      <c r="C50" s="51"/>
      <c r="D50" s="51"/>
      <c r="E50" s="52" t="s">
        <v>188</v>
      </c>
      <c r="F50" s="53"/>
      <c r="G50" s="145" t="s">
        <v>203</v>
      </c>
      <c r="H50" s="1028">
        <v>857</v>
      </c>
      <c r="I50" s="827">
        <v>1055.6099999999999</v>
      </c>
      <c r="J50" s="827">
        <v>1055.6099999999999</v>
      </c>
      <c r="K50" s="827">
        <v>1055.6099999999999</v>
      </c>
    </row>
    <row r="51" spans="1:11" x14ac:dyDescent="0.2">
      <c r="A51" s="563"/>
      <c r="B51" s="74"/>
      <c r="C51" s="51"/>
      <c r="D51" s="51"/>
      <c r="E51" s="52" t="s">
        <v>204</v>
      </c>
      <c r="F51" s="53"/>
      <c r="G51" s="145" t="s">
        <v>205</v>
      </c>
      <c r="H51" s="1028">
        <v>90</v>
      </c>
      <c r="I51" s="827">
        <v>88.5</v>
      </c>
      <c r="J51" s="827">
        <v>88.5</v>
      </c>
      <c r="K51" s="827">
        <v>88.5</v>
      </c>
    </row>
    <row r="52" spans="1:11" x14ac:dyDescent="0.2">
      <c r="A52" s="563"/>
      <c r="B52" s="74"/>
      <c r="C52" s="51"/>
      <c r="D52" s="51"/>
      <c r="E52" s="52" t="s">
        <v>196</v>
      </c>
      <c r="F52" s="53"/>
      <c r="G52" s="145" t="s">
        <v>206</v>
      </c>
      <c r="H52" s="1028">
        <v>640</v>
      </c>
      <c r="I52" s="827">
        <v>710</v>
      </c>
      <c r="J52" s="827">
        <v>1306</v>
      </c>
      <c r="K52" s="827">
        <v>1306</v>
      </c>
    </row>
    <row r="53" spans="1:11" x14ac:dyDescent="0.2">
      <c r="A53" s="563"/>
      <c r="B53" s="74"/>
      <c r="C53" s="74"/>
      <c r="D53" s="48"/>
      <c r="E53" s="49" t="s">
        <v>200</v>
      </c>
      <c r="F53" s="53" t="s">
        <v>74</v>
      </c>
      <c r="G53" s="145" t="s">
        <v>201</v>
      </c>
      <c r="H53" s="1037">
        <v>310</v>
      </c>
      <c r="I53" s="824">
        <v>313.83</v>
      </c>
      <c r="J53" s="824">
        <v>313.83</v>
      </c>
      <c r="K53" s="824">
        <v>313.83</v>
      </c>
    </row>
    <row r="54" spans="1:11" x14ac:dyDescent="0.2">
      <c r="A54" s="563"/>
      <c r="B54" s="74"/>
      <c r="C54" s="74"/>
      <c r="D54" s="48"/>
      <c r="E54" s="49" t="s">
        <v>207</v>
      </c>
      <c r="F54" s="53" t="s">
        <v>139</v>
      </c>
      <c r="G54" s="145" t="s">
        <v>208</v>
      </c>
      <c r="H54" s="1028">
        <v>1300</v>
      </c>
      <c r="I54" s="827">
        <v>1092</v>
      </c>
      <c r="J54" s="827">
        <v>1654</v>
      </c>
      <c r="K54" s="827">
        <v>1654</v>
      </c>
    </row>
    <row r="55" spans="1:11" x14ac:dyDescent="0.2">
      <c r="A55" s="563"/>
      <c r="B55" s="74"/>
      <c r="C55" s="74"/>
      <c r="D55" s="48"/>
      <c r="E55" s="49" t="s">
        <v>106</v>
      </c>
      <c r="F55" s="53"/>
      <c r="G55" s="145" t="s">
        <v>330</v>
      </c>
      <c r="H55" s="1028">
        <v>40</v>
      </c>
      <c r="I55" s="827">
        <v>41.08</v>
      </c>
      <c r="J55" s="827">
        <v>41.08</v>
      </c>
      <c r="K55" s="827">
        <v>41.08</v>
      </c>
    </row>
    <row r="56" spans="1:11" x14ac:dyDescent="0.2">
      <c r="A56" s="563"/>
      <c r="B56" s="74"/>
      <c r="C56" s="74"/>
      <c r="D56" s="48"/>
      <c r="E56" s="49" t="s">
        <v>404</v>
      </c>
      <c r="F56" s="53"/>
      <c r="G56" s="145" t="s">
        <v>403</v>
      </c>
      <c r="H56" s="1028">
        <v>3000</v>
      </c>
      <c r="I56" s="827">
        <v>3000</v>
      </c>
      <c r="J56" s="827">
        <v>3000</v>
      </c>
      <c r="K56" s="827">
        <v>3000</v>
      </c>
    </row>
    <row r="57" spans="1:11" x14ac:dyDescent="0.2">
      <c r="A57" s="563"/>
      <c r="B57" s="74"/>
      <c r="C57" s="74"/>
      <c r="D57" s="48"/>
      <c r="E57" s="49" t="s">
        <v>210</v>
      </c>
      <c r="F57" s="53"/>
      <c r="G57" s="145" t="s">
        <v>209</v>
      </c>
      <c r="H57" s="1028">
        <v>9000</v>
      </c>
      <c r="I57" s="827">
        <v>6720</v>
      </c>
      <c r="J57" s="827">
        <v>10080</v>
      </c>
      <c r="K57" s="827">
        <v>10080</v>
      </c>
    </row>
    <row r="58" spans="1:11" x14ac:dyDescent="0.2">
      <c r="A58" s="563"/>
      <c r="B58" s="562"/>
      <c r="C58" s="74"/>
      <c r="D58" s="48"/>
      <c r="E58" s="49" t="s">
        <v>421</v>
      </c>
      <c r="F58" s="53"/>
      <c r="G58" s="145" t="s">
        <v>422</v>
      </c>
      <c r="H58" s="1028">
        <v>0</v>
      </c>
      <c r="I58" s="827">
        <v>138</v>
      </c>
      <c r="J58" s="827">
        <v>138</v>
      </c>
      <c r="K58" s="827">
        <v>138</v>
      </c>
    </row>
    <row r="59" spans="1:11" x14ac:dyDescent="0.2">
      <c r="A59" s="563"/>
      <c r="B59" s="562"/>
      <c r="C59" s="74"/>
      <c r="D59" s="48"/>
      <c r="E59" s="49" t="s">
        <v>191</v>
      </c>
      <c r="F59" s="53"/>
      <c r="G59" s="145" t="s">
        <v>467</v>
      </c>
      <c r="H59" s="1028">
        <v>0</v>
      </c>
      <c r="I59" s="827">
        <v>0</v>
      </c>
      <c r="J59" s="827">
        <v>526.86</v>
      </c>
      <c r="K59" s="827">
        <v>526.86</v>
      </c>
    </row>
    <row r="60" spans="1:11" x14ac:dyDescent="0.2">
      <c r="A60" s="563"/>
      <c r="B60" s="562"/>
      <c r="C60" s="74"/>
      <c r="D60" s="48"/>
      <c r="E60" s="49" t="s">
        <v>191</v>
      </c>
      <c r="F60" s="53"/>
      <c r="G60" s="145" t="s">
        <v>469</v>
      </c>
      <c r="H60" s="1028">
        <v>0</v>
      </c>
      <c r="I60" s="827">
        <v>0</v>
      </c>
      <c r="J60" s="827">
        <v>2684</v>
      </c>
      <c r="K60" s="827">
        <v>2684</v>
      </c>
    </row>
    <row r="61" spans="1:11" x14ac:dyDescent="0.2">
      <c r="A61" s="563"/>
      <c r="B61" s="562"/>
      <c r="C61" s="74"/>
      <c r="D61" s="48"/>
      <c r="E61" s="49" t="s">
        <v>191</v>
      </c>
      <c r="F61" s="53"/>
      <c r="G61" s="145" t="s">
        <v>468</v>
      </c>
      <c r="H61" s="1028">
        <v>0</v>
      </c>
      <c r="I61" s="827">
        <v>0</v>
      </c>
      <c r="J61" s="827">
        <v>52.6</v>
      </c>
      <c r="K61" s="827">
        <v>52.6</v>
      </c>
    </row>
    <row r="62" spans="1:11" x14ac:dyDescent="0.2">
      <c r="A62" s="563"/>
      <c r="B62" s="562"/>
      <c r="C62" s="74"/>
      <c r="D62" s="48"/>
      <c r="E62" s="49" t="s">
        <v>368</v>
      </c>
      <c r="F62" s="53"/>
      <c r="G62" s="145" t="s">
        <v>369</v>
      </c>
      <c r="H62" s="1028">
        <v>0</v>
      </c>
      <c r="I62" s="827">
        <v>0</v>
      </c>
      <c r="J62" s="827">
        <v>0</v>
      </c>
      <c r="K62" s="827">
        <v>0</v>
      </c>
    </row>
    <row r="63" spans="1:11" x14ac:dyDescent="0.2">
      <c r="A63" s="563"/>
      <c r="B63" s="562"/>
      <c r="C63" s="74" t="s">
        <v>72</v>
      </c>
      <c r="D63" s="48" t="s">
        <v>167</v>
      </c>
      <c r="E63" s="49" t="s">
        <v>200</v>
      </c>
      <c r="F63" s="53"/>
      <c r="G63" s="145" t="s">
        <v>211</v>
      </c>
      <c r="H63" s="1028">
        <v>54</v>
      </c>
      <c r="I63" s="827">
        <v>33.11</v>
      </c>
      <c r="J63" s="827">
        <v>33.11</v>
      </c>
      <c r="K63" s="827">
        <v>54</v>
      </c>
    </row>
    <row r="64" spans="1:11" x14ac:dyDescent="0.2">
      <c r="A64" s="563"/>
      <c r="B64" s="70"/>
      <c r="C64" s="70"/>
      <c r="D64" s="72"/>
      <c r="E64" s="73"/>
      <c r="F64" s="15" t="s">
        <v>154</v>
      </c>
      <c r="G64" s="157"/>
      <c r="H64" s="1038">
        <f>H65</f>
        <v>8889</v>
      </c>
      <c r="I64" s="1038">
        <f>I65</f>
        <v>0</v>
      </c>
      <c r="J64" s="1038">
        <f>J65</f>
        <v>37.56</v>
      </c>
      <c r="K64" s="1038">
        <f>K65</f>
        <v>37.56</v>
      </c>
    </row>
    <row r="65" spans="1:11" x14ac:dyDescent="0.2">
      <c r="A65" s="944"/>
      <c r="B65" s="1007"/>
      <c r="C65" s="1008"/>
      <c r="D65" s="1009"/>
      <c r="E65" s="1010"/>
      <c r="F65" s="949"/>
      <c r="G65" s="1011" t="s">
        <v>140</v>
      </c>
      <c r="H65" s="1035">
        <v>8889</v>
      </c>
      <c r="I65" s="1012">
        <v>0</v>
      </c>
      <c r="J65" s="1012">
        <v>37.56</v>
      </c>
      <c r="K65" s="1012">
        <v>37.56</v>
      </c>
    </row>
    <row r="66" spans="1:11" s="1328" customFormat="1" x14ac:dyDescent="0.2">
      <c r="A66" s="1330"/>
      <c r="B66" s="1331"/>
      <c r="C66" s="1332"/>
      <c r="D66" s="1333"/>
      <c r="E66" s="1334"/>
      <c r="F66" s="1335"/>
      <c r="G66" s="1336" t="s">
        <v>518</v>
      </c>
      <c r="H66" s="1337">
        <v>0</v>
      </c>
      <c r="I66" s="1338">
        <f t="shared" si="0"/>
        <v>0</v>
      </c>
      <c r="J66" s="1339">
        <f t="shared" si="0"/>
        <v>0</v>
      </c>
      <c r="K66" s="1339">
        <v>14472.85</v>
      </c>
    </row>
    <row r="67" spans="1:11" x14ac:dyDescent="0.2">
      <c r="A67" s="563"/>
      <c r="B67" s="74"/>
      <c r="C67" s="74"/>
      <c r="D67" s="48"/>
      <c r="E67" s="49"/>
      <c r="F67" s="53"/>
      <c r="G67" s="149"/>
      <c r="H67" s="1028"/>
      <c r="I67" s="825"/>
      <c r="J67" s="825"/>
      <c r="K67" s="825"/>
    </row>
    <row r="68" spans="1:11" ht="23.25" customHeight="1" thickBot="1" x14ac:dyDescent="0.25">
      <c r="A68" s="563"/>
      <c r="B68" s="75"/>
      <c r="C68" s="75"/>
      <c r="D68" s="76"/>
      <c r="E68" s="77"/>
      <c r="F68" s="78" t="s">
        <v>75</v>
      </c>
      <c r="G68" s="158"/>
      <c r="H68" s="1039">
        <f>SUM(H7+H22+H46+H64)</f>
        <v>553418</v>
      </c>
      <c r="I68" s="1039">
        <f>SUM(I7+I22+I46+I64)</f>
        <v>355824.8</v>
      </c>
      <c r="J68" s="1039">
        <f>SUM(J7+J22+J46+J64)</f>
        <v>555473.35000000009</v>
      </c>
      <c r="K68" s="1039">
        <f>SUM(K7+K22+K46+K64+K66)</f>
        <v>665933.27</v>
      </c>
    </row>
    <row r="69" spans="1:11" x14ac:dyDescent="0.2">
      <c r="H69" s="828"/>
    </row>
    <row r="70" spans="1:11" x14ac:dyDescent="0.2">
      <c r="H70" s="828"/>
    </row>
    <row r="71" spans="1:11" x14ac:dyDescent="0.2">
      <c r="H71" s="828"/>
    </row>
    <row r="169" spans="116:116" x14ac:dyDescent="0.2">
      <c r="DL169">
        <v>0</v>
      </c>
    </row>
  </sheetData>
  <mergeCells count="6">
    <mergeCell ref="K3:K6"/>
    <mergeCell ref="A3:G4"/>
    <mergeCell ref="A1:I1"/>
    <mergeCell ref="H3:H6"/>
    <mergeCell ref="I3:I6"/>
    <mergeCell ref="J3:J6"/>
  </mergeCells>
  <phoneticPr fontId="0" type="noConversion"/>
  <printOptions horizontalCentered="1" verticalCentered="1"/>
  <pageMargins left="0.51181102362204722" right="0.59055118110236227" top="0.39370078740157483" bottom="0.35433070866141736" header="0.51181102362204722" footer="0.31496062992125984"/>
  <pageSetup paperSize="9" scale="90" orientation="portrait" r:id="rId1"/>
  <headerFooter alignWithMargins="0">
    <oddFooter>&amp;LNávrh rozpočtut 2015&amp;CBP&amp;Rv11022015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15"/>
  <sheetViews>
    <sheetView zoomScale="130" zoomScaleNormal="130" workbookViewId="0">
      <selection activeCell="V10" sqref="V10"/>
    </sheetView>
  </sheetViews>
  <sheetFormatPr defaultRowHeight="12.75" x14ac:dyDescent="0.2"/>
  <cols>
    <col min="1" max="1" width="2.7109375" style="1" customWidth="1"/>
    <col min="2" max="2" width="3.42578125" style="81" customWidth="1"/>
    <col min="3" max="3" width="7.28515625" style="16" customWidth="1"/>
    <col min="4" max="4" width="2.28515625" style="16" customWidth="1"/>
    <col min="5" max="5" width="31.42578125" style="16" customWidth="1"/>
    <col min="6" max="7" width="11.42578125" style="16" hidden="1" customWidth="1"/>
    <col min="8" max="8" width="11.140625" style="16" bestFit="1" customWidth="1"/>
    <col min="9" max="10" width="8.7109375" style="16" hidden="1" customWidth="1"/>
    <col min="11" max="11" width="11.140625" style="16" bestFit="1" customWidth="1"/>
    <col min="12" max="16" width="7.7109375" style="16" hidden="1" customWidth="1"/>
    <col min="17" max="17" width="15" style="742" customWidth="1"/>
    <col min="18" max="18" width="14.28515625" style="742" customWidth="1"/>
    <col min="19" max="19" width="14.5703125" style="742" customWidth="1"/>
    <col min="20" max="16384" width="9.140625" style="16"/>
  </cols>
  <sheetData>
    <row r="1" spans="1:19" s="80" customFormat="1" ht="23.25" x14ac:dyDescent="0.35">
      <c r="A1" s="1447" t="s">
        <v>252</v>
      </c>
      <c r="B1" s="1447"/>
      <c r="C1" s="1447"/>
      <c r="D1" s="1447"/>
      <c r="E1" s="1447"/>
      <c r="F1" s="1447"/>
      <c r="G1" s="1447"/>
      <c r="H1" s="1447"/>
      <c r="I1" s="1447"/>
      <c r="J1" s="1447"/>
      <c r="K1" s="1447"/>
      <c r="L1" s="1447"/>
      <c r="M1" s="1447"/>
      <c r="N1" s="1447"/>
      <c r="O1" s="1447"/>
      <c r="P1" s="1447"/>
      <c r="Q1" s="1447"/>
      <c r="R1" s="1301"/>
      <c r="S1" s="1301"/>
    </row>
    <row r="2" spans="1:19" ht="13.5" thickBot="1" x14ac:dyDescent="0.25"/>
    <row r="3" spans="1:19" ht="19.5" customHeight="1" thickBot="1" x14ac:dyDescent="0.3">
      <c r="A3" s="1450" t="s">
        <v>370</v>
      </c>
      <c r="B3" s="1451"/>
      <c r="C3" s="1451"/>
      <c r="D3" s="1451"/>
      <c r="E3" s="1451"/>
      <c r="F3" s="1451"/>
      <c r="G3" s="1451"/>
      <c r="H3" s="1451"/>
      <c r="I3" s="1451"/>
      <c r="J3" s="1451"/>
      <c r="K3" s="1452"/>
      <c r="L3" s="99"/>
      <c r="M3" s="100"/>
      <c r="N3" s="100"/>
      <c r="O3" s="100"/>
      <c r="P3" s="101"/>
      <c r="Q3" s="1463" t="s">
        <v>474</v>
      </c>
      <c r="R3" s="1463" t="s">
        <v>473</v>
      </c>
      <c r="S3" s="1463" t="s">
        <v>493</v>
      </c>
    </row>
    <row r="4" spans="1:19" ht="18.75" customHeight="1" x14ac:dyDescent="0.2">
      <c r="A4" s="82"/>
      <c r="B4" s="1467" t="s">
        <v>132</v>
      </c>
      <c r="C4" s="1468"/>
      <c r="D4" s="1468"/>
      <c r="E4" s="1468"/>
      <c r="F4" s="1468"/>
      <c r="G4" s="1468"/>
      <c r="H4" s="1468"/>
      <c r="I4" s="1468"/>
      <c r="J4" s="1468"/>
      <c r="K4" s="1469"/>
      <c r="L4" s="1459" t="s">
        <v>19</v>
      </c>
      <c r="M4" s="1460"/>
      <c r="N4" s="1460"/>
      <c r="O4" s="1460"/>
      <c r="P4" s="1461"/>
      <c r="Q4" s="1464"/>
      <c r="R4" s="1464"/>
      <c r="S4" s="1464"/>
    </row>
    <row r="5" spans="1:19" ht="15" x14ac:dyDescent="0.2">
      <c r="A5" s="83"/>
      <c r="B5" s="362" t="s">
        <v>94</v>
      </c>
      <c r="C5" s="363" t="s">
        <v>17</v>
      </c>
      <c r="D5" s="1470" t="s">
        <v>18</v>
      </c>
      <c r="E5" s="1471"/>
      <c r="F5" s="1471"/>
      <c r="G5" s="1471"/>
      <c r="H5" s="1471"/>
      <c r="I5" s="1471"/>
      <c r="J5" s="1471"/>
      <c r="K5" s="1472"/>
      <c r="L5" s="1456"/>
      <c r="M5" s="1457"/>
      <c r="N5" s="1457"/>
      <c r="O5" s="1457"/>
      <c r="P5" s="1458"/>
      <c r="Q5" s="1464"/>
      <c r="R5" s="1464"/>
      <c r="S5" s="1464"/>
    </row>
    <row r="6" spans="1:19" ht="15" x14ac:dyDescent="0.2">
      <c r="A6" s="84"/>
      <c r="B6" s="366" t="s">
        <v>95</v>
      </c>
      <c r="C6" s="367" t="s">
        <v>93</v>
      </c>
      <c r="D6" s="185"/>
      <c r="E6" s="186" t="s">
        <v>11</v>
      </c>
      <c r="F6" s="1388">
        <v>610</v>
      </c>
      <c r="G6" s="1390">
        <v>620</v>
      </c>
      <c r="H6" s="1388">
        <v>630</v>
      </c>
      <c r="I6" s="1390">
        <v>640</v>
      </c>
      <c r="J6" s="1455">
        <v>650</v>
      </c>
      <c r="K6" s="1455" t="s">
        <v>9</v>
      </c>
      <c r="L6" s="1466">
        <v>711</v>
      </c>
      <c r="M6" s="1390">
        <v>714</v>
      </c>
      <c r="N6" s="1390">
        <v>716</v>
      </c>
      <c r="O6" s="1390">
        <v>717</v>
      </c>
      <c r="P6" s="1462" t="s">
        <v>9</v>
      </c>
      <c r="Q6" s="1464"/>
      <c r="R6" s="1464"/>
      <c r="S6" s="1464"/>
    </row>
    <row r="7" spans="1:19" ht="15.75" thickBot="1" x14ac:dyDescent="0.25">
      <c r="A7" s="85"/>
      <c r="B7" s="368"/>
      <c r="C7" s="369"/>
      <c r="D7" s="188"/>
      <c r="E7" s="189"/>
      <c r="F7" s="1389"/>
      <c r="G7" s="1391"/>
      <c r="H7" s="1389"/>
      <c r="I7" s="1391"/>
      <c r="J7" s="1391"/>
      <c r="K7" s="1391"/>
      <c r="L7" s="1454"/>
      <c r="M7" s="1391"/>
      <c r="N7" s="1391"/>
      <c r="O7" s="1391"/>
      <c r="P7" s="1449"/>
      <c r="Q7" s="1465"/>
      <c r="R7" s="1465"/>
      <c r="S7" s="1465"/>
    </row>
    <row r="8" spans="1:19" ht="17.25" thickTop="1" thickBot="1" x14ac:dyDescent="0.3">
      <c r="A8" s="86"/>
      <c r="B8" s="370" t="s">
        <v>251</v>
      </c>
      <c r="C8" s="371"/>
      <c r="D8" s="372"/>
      <c r="E8" s="388"/>
      <c r="F8" s="389">
        <f>SUM(F9:F14)</f>
        <v>0</v>
      </c>
      <c r="G8" s="389">
        <f>SUM(G9:G14)</f>
        <v>0</v>
      </c>
      <c r="H8" s="711">
        <f>+H9</f>
        <v>2300</v>
      </c>
      <c r="I8" s="711">
        <f>SUM(I9:I14)</f>
        <v>0</v>
      </c>
      <c r="J8" s="711">
        <f>SUM(J9:J14)</f>
        <v>0</v>
      </c>
      <c r="K8" s="711">
        <f>+K9</f>
        <v>2300</v>
      </c>
      <c r="L8" s="712"/>
      <c r="M8" s="711"/>
      <c r="N8" s="711"/>
      <c r="O8" s="713"/>
      <c r="P8" s="714"/>
      <c r="Q8" s="1298">
        <f>SUM(Q10:Q14)</f>
        <v>1514</v>
      </c>
      <c r="R8" s="1298">
        <f>SUM(R10:R14)</f>
        <v>6315.9</v>
      </c>
      <c r="S8" s="1298">
        <f>SUM(S10:S14)</f>
        <v>6750.9</v>
      </c>
    </row>
    <row r="9" spans="1:19" ht="16.5" thickTop="1" x14ac:dyDescent="0.25">
      <c r="A9" s="87"/>
      <c r="B9" s="346"/>
      <c r="C9" s="347" t="s">
        <v>247</v>
      </c>
      <c r="D9" s="190" t="s">
        <v>105</v>
      </c>
      <c r="E9" s="390"/>
      <c r="F9" s="191">
        <f>SUM(F10:F14)</f>
        <v>0</v>
      </c>
      <c r="G9" s="191">
        <f>SUM(G10:G14)</f>
        <v>0</v>
      </c>
      <c r="H9" s="715">
        <f>SUM(H10:H14)</f>
        <v>2300</v>
      </c>
      <c r="I9" s="715">
        <f>SUM(I10:I14)</f>
        <v>0</v>
      </c>
      <c r="J9" s="716">
        <f>SUM(J10:J14)</f>
        <v>0</v>
      </c>
      <c r="K9" s="1046">
        <f>SUM(H9:J9)</f>
        <v>2300</v>
      </c>
      <c r="L9" s="717"/>
      <c r="M9" s="716"/>
      <c r="N9" s="716"/>
      <c r="O9" s="716"/>
      <c r="P9" s="718"/>
      <c r="Q9" s="1255">
        <f>SUM(Q10:Q14)</f>
        <v>1514</v>
      </c>
      <c r="R9" s="1255">
        <f>SUM(R10:R14)</f>
        <v>6315.9</v>
      </c>
      <c r="S9" s="1255">
        <f>SUM(S10:S14)</f>
        <v>6750.9</v>
      </c>
    </row>
    <row r="10" spans="1:19" ht="15.75" x14ac:dyDescent="0.25">
      <c r="A10" s="87"/>
      <c r="B10" s="346"/>
      <c r="C10" s="391"/>
      <c r="D10" s="194" t="s">
        <v>13</v>
      </c>
      <c r="E10" s="351" t="s">
        <v>250</v>
      </c>
      <c r="F10" s="196"/>
      <c r="G10" s="197"/>
      <c r="H10" s="465">
        <v>300</v>
      </c>
      <c r="I10" s="719"/>
      <c r="J10" s="378"/>
      <c r="K10" s="720">
        <f>SUM(H10:J10)</f>
        <v>300</v>
      </c>
      <c r="L10" s="377"/>
      <c r="M10" s="378"/>
      <c r="N10" s="378"/>
      <c r="O10" s="378"/>
      <c r="P10" s="466"/>
      <c r="Q10" s="1299">
        <v>0</v>
      </c>
      <c r="R10" s="1299">
        <v>0</v>
      </c>
      <c r="S10" s="1299">
        <v>0</v>
      </c>
    </row>
    <row r="11" spans="1:19" ht="15.75" x14ac:dyDescent="0.25">
      <c r="A11" s="87"/>
      <c r="B11" s="346"/>
      <c r="C11" s="391"/>
      <c r="D11" s="194" t="s">
        <v>14</v>
      </c>
      <c r="E11" s="351" t="s">
        <v>520</v>
      </c>
      <c r="F11" s="196"/>
      <c r="G11" s="197"/>
      <c r="H11" s="465">
        <v>0</v>
      </c>
      <c r="I11" s="719"/>
      <c r="J11" s="378"/>
      <c r="K11" s="720">
        <v>0</v>
      </c>
      <c r="L11" s="377"/>
      <c r="M11" s="378"/>
      <c r="N11" s="378"/>
      <c r="O11" s="378"/>
      <c r="P11" s="466"/>
      <c r="Q11" s="1299">
        <v>467</v>
      </c>
      <c r="R11" s="1299">
        <v>2421.98</v>
      </c>
      <c r="S11" s="1299">
        <v>2421.98</v>
      </c>
    </row>
    <row r="12" spans="1:19" ht="15.75" x14ac:dyDescent="0.25">
      <c r="A12" s="87"/>
      <c r="B12" s="346"/>
      <c r="C12" s="391"/>
      <c r="D12" s="194" t="s">
        <v>15</v>
      </c>
      <c r="E12" s="351" t="s">
        <v>490</v>
      </c>
      <c r="F12" s="196"/>
      <c r="G12" s="197"/>
      <c r="H12" s="465">
        <v>0</v>
      </c>
      <c r="I12" s="719"/>
      <c r="J12" s="378"/>
      <c r="K12" s="720">
        <v>0</v>
      </c>
      <c r="L12" s="377"/>
      <c r="M12" s="378"/>
      <c r="N12" s="378"/>
      <c r="O12" s="378"/>
      <c r="P12" s="466"/>
      <c r="Q12" s="1299">
        <v>0</v>
      </c>
      <c r="R12" s="1299">
        <v>466.92</v>
      </c>
      <c r="S12" s="1299">
        <v>466.92</v>
      </c>
    </row>
    <row r="13" spans="1:19" ht="15.75" x14ac:dyDescent="0.25">
      <c r="A13" s="87"/>
      <c r="B13" s="346"/>
      <c r="C13" s="391"/>
      <c r="D13" s="194" t="s">
        <v>439</v>
      </c>
      <c r="E13" s="351" t="s">
        <v>113</v>
      </c>
      <c r="F13" s="196"/>
      <c r="G13" s="197"/>
      <c r="H13" s="465">
        <v>1000</v>
      </c>
      <c r="I13" s="719"/>
      <c r="J13" s="378"/>
      <c r="K13" s="720">
        <v>1000</v>
      </c>
      <c r="L13" s="377"/>
      <c r="M13" s="378"/>
      <c r="N13" s="378"/>
      <c r="O13" s="378"/>
      <c r="P13" s="466"/>
      <c r="Q13" s="1299">
        <v>702</v>
      </c>
      <c r="R13" s="1299">
        <v>3082</v>
      </c>
      <c r="S13" s="1299">
        <v>3517</v>
      </c>
    </row>
    <row r="14" spans="1:19" ht="16.5" thickBot="1" x14ac:dyDescent="0.3">
      <c r="A14" s="96"/>
      <c r="B14" s="392"/>
      <c r="C14" s="393"/>
      <c r="D14" s="394" t="s">
        <v>98</v>
      </c>
      <c r="E14" s="395" t="s">
        <v>68</v>
      </c>
      <c r="F14" s="396"/>
      <c r="G14" s="397"/>
      <c r="H14" s="470">
        <v>1000</v>
      </c>
      <c r="I14" s="721"/>
      <c r="J14" s="387"/>
      <c r="K14" s="722">
        <v>1000</v>
      </c>
      <c r="L14" s="386"/>
      <c r="M14" s="387"/>
      <c r="N14" s="387"/>
      <c r="O14" s="387"/>
      <c r="P14" s="471"/>
      <c r="Q14" s="1300">
        <v>345</v>
      </c>
      <c r="R14" s="1300">
        <v>345</v>
      </c>
      <c r="S14" s="1300">
        <v>345</v>
      </c>
    </row>
    <row r="15" spans="1:19" ht="15" x14ac:dyDescent="0.2">
      <c r="A15" s="92"/>
      <c r="B15" s="92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104"/>
      <c r="R15" s="1104"/>
      <c r="S15" s="1104"/>
    </row>
  </sheetData>
  <mergeCells count="20">
    <mergeCell ref="S3:S7"/>
    <mergeCell ref="A1:Q1"/>
    <mergeCell ref="K6:K7"/>
    <mergeCell ref="L6:L7"/>
    <mergeCell ref="A3:K3"/>
    <mergeCell ref="B4:K4"/>
    <mergeCell ref="D5:K5"/>
    <mergeCell ref="F6:F7"/>
    <mergeCell ref="G6:G7"/>
    <mergeCell ref="H6:H7"/>
    <mergeCell ref="I6:I7"/>
    <mergeCell ref="J6:J7"/>
    <mergeCell ref="O6:O7"/>
    <mergeCell ref="L5:P5"/>
    <mergeCell ref="Q3:Q7"/>
    <mergeCell ref="N6:N7"/>
    <mergeCell ref="M6:M7"/>
    <mergeCell ref="L4:P4"/>
    <mergeCell ref="P6:P7"/>
    <mergeCell ref="R3:R7"/>
  </mergeCells>
  <phoneticPr fontId="3" type="noConversion"/>
  <printOptions horizontalCentered="1"/>
  <pageMargins left="0" right="0" top="0.74803149606299213" bottom="0.51181102362204722" header="0.51181102362204722" footer="0.31496062992125984"/>
  <pageSetup paperSize="9" orientation="portrait" r:id="rId1"/>
  <headerFooter alignWithMargins="0">
    <oddFooter>&amp;LNávrh Rozpočtu 2015&amp;CP6&amp;Rv11022015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58"/>
  <sheetViews>
    <sheetView zoomScale="85" zoomScaleNormal="85" zoomScaleSheetLayoutView="100" workbookViewId="0">
      <selection activeCell="N50" sqref="N50"/>
    </sheetView>
  </sheetViews>
  <sheetFormatPr defaultRowHeight="12.75" x14ac:dyDescent="0.2"/>
  <cols>
    <col min="1" max="1" width="3.85546875" style="1" customWidth="1"/>
    <col min="2" max="2" width="5.5703125" style="81" customWidth="1"/>
    <col min="3" max="3" width="7.28515625" style="16" customWidth="1"/>
    <col min="4" max="4" width="2.7109375" style="16" customWidth="1"/>
    <col min="5" max="5" width="40" style="16" customWidth="1"/>
    <col min="6" max="6" width="11.42578125" style="16" customWidth="1"/>
    <col min="7" max="7" width="11.42578125" style="16" hidden="1" customWidth="1"/>
    <col min="8" max="8" width="11.42578125" style="16" customWidth="1"/>
    <col min="9" max="9" width="11.42578125" style="16" hidden="1" customWidth="1"/>
    <col min="10" max="10" width="11.42578125" style="16" customWidth="1"/>
    <col min="11" max="13" width="18.28515625" style="16" customWidth="1"/>
    <col min="14" max="14" width="32" style="16" customWidth="1"/>
    <col min="15" max="16384" width="9.140625" style="16"/>
  </cols>
  <sheetData>
    <row r="1" spans="1:13" ht="23.25" x14ac:dyDescent="0.35">
      <c r="A1" s="1476" t="s">
        <v>253</v>
      </c>
      <c r="B1" s="1476"/>
      <c r="C1" s="1476"/>
      <c r="D1" s="1476"/>
      <c r="E1" s="1476"/>
      <c r="F1" s="1476"/>
      <c r="G1" s="1476"/>
      <c r="H1" s="1476"/>
      <c r="I1" s="1476"/>
      <c r="J1" s="1476"/>
      <c r="K1" s="1476"/>
    </row>
    <row r="2" spans="1:13" ht="8.25" customHeight="1" thickBot="1" x14ac:dyDescent="0.25">
      <c r="A2" s="740"/>
      <c r="C2" s="741"/>
      <c r="D2" s="742"/>
      <c r="E2" s="742"/>
      <c r="F2" s="742"/>
      <c r="G2" s="742"/>
      <c r="H2" s="742"/>
      <c r="I2" s="742"/>
      <c r="J2" s="742"/>
      <c r="K2" s="742"/>
      <c r="L2" s="742"/>
      <c r="M2" s="742"/>
    </row>
    <row r="3" spans="1:13" ht="13.5" customHeight="1" thickBot="1" x14ac:dyDescent="0.25">
      <c r="A3" s="1477" t="s">
        <v>370</v>
      </c>
      <c r="B3" s="1478"/>
      <c r="C3" s="1478"/>
      <c r="D3" s="1478"/>
      <c r="E3" s="1478"/>
      <c r="F3" s="1478"/>
      <c r="G3" s="1478"/>
      <c r="H3" s="1478"/>
      <c r="I3" s="1478"/>
      <c r="J3" s="1478"/>
      <c r="K3" s="1473" t="s">
        <v>470</v>
      </c>
      <c r="L3" s="1473" t="s">
        <v>473</v>
      </c>
      <c r="M3" s="1473" t="s">
        <v>493</v>
      </c>
    </row>
    <row r="4" spans="1:13" ht="18.75" customHeight="1" x14ac:dyDescent="0.25">
      <c r="A4" s="743"/>
      <c r="B4" s="744"/>
      <c r="C4" s="745"/>
      <c r="D4" s="746"/>
      <c r="E4" s="747"/>
      <c r="F4" s="1479" t="s">
        <v>132</v>
      </c>
      <c r="G4" s="1480"/>
      <c r="H4" s="1480"/>
      <c r="I4" s="1480"/>
      <c r="J4" s="1480"/>
      <c r="K4" s="1474"/>
      <c r="L4" s="1474"/>
      <c r="M4" s="1474"/>
    </row>
    <row r="5" spans="1:13" x14ac:dyDescent="0.2">
      <c r="A5" s="748"/>
      <c r="B5" s="749" t="s">
        <v>94</v>
      </c>
      <c r="C5" s="750" t="s">
        <v>17</v>
      </c>
      <c r="D5" s="1489" t="s">
        <v>18</v>
      </c>
      <c r="E5" s="1490"/>
      <c r="F5" s="1490"/>
      <c r="G5" s="1490"/>
      <c r="H5" s="1490"/>
      <c r="I5" s="1490"/>
      <c r="J5" s="1490"/>
      <c r="K5" s="1474"/>
      <c r="L5" s="1474"/>
      <c r="M5" s="1474"/>
    </row>
    <row r="6" spans="1:13" x14ac:dyDescent="0.2">
      <c r="A6" s="743"/>
      <c r="B6" s="751" t="s">
        <v>95</v>
      </c>
      <c r="C6" s="751" t="s">
        <v>93</v>
      </c>
      <c r="D6" s="746"/>
      <c r="E6" s="747" t="s">
        <v>11</v>
      </c>
      <c r="F6" s="1481">
        <v>610</v>
      </c>
      <c r="G6" s="1483">
        <v>620</v>
      </c>
      <c r="H6" s="1483">
        <v>630</v>
      </c>
      <c r="I6" s="1487">
        <v>640</v>
      </c>
      <c r="J6" s="1485" t="s">
        <v>9</v>
      </c>
      <c r="K6" s="1474"/>
      <c r="L6" s="1474"/>
      <c r="M6" s="1474"/>
    </row>
    <row r="7" spans="1:13" ht="13.5" thickBot="1" x14ac:dyDescent="0.25">
      <c r="A7" s="752"/>
      <c r="C7" s="752"/>
      <c r="D7" s="753"/>
      <c r="E7" s="754"/>
      <c r="F7" s="1482"/>
      <c r="G7" s="1484"/>
      <c r="H7" s="1484"/>
      <c r="I7" s="1488"/>
      <c r="J7" s="1486"/>
      <c r="K7" s="1475"/>
      <c r="L7" s="1475"/>
      <c r="M7" s="1475"/>
    </row>
    <row r="8" spans="1:13" ht="15.75" thickTop="1" x14ac:dyDescent="0.2">
      <c r="A8" s="755"/>
      <c r="B8" s="756"/>
      <c r="C8" s="757" t="s">
        <v>253</v>
      </c>
      <c r="D8" s="758"/>
      <c r="E8" s="759"/>
      <c r="F8" s="760">
        <f t="shared" ref="F8:L8" si="0">SUM(F9+F20+F39+F43+F55)</f>
        <v>189100</v>
      </c>
      <c r="G8" s="760">
        <f t="shared" si="0"/>
        <v>0</v>
      </c>
      <c r="H8" s="760">
        <f t="shared" si="0"/>
        <v>17090</v>
      </c>
      <c r="I8" s="760">
        <f t="shared" si="0"/>
        <v>0</v>
      </c>
      <c r="J8" s="1063">
        <f t="shared" si="0"/>
        <v>206190</v>
      </c>
      <c r="K8" s="1069">
        <f t="shared" si="0"/>
        <v>124635.11000000002</v>
      </c>
      <c r="L8" s="1069">
        <f t="shared" si="0"/>
        <v>198078.50999999998</v>
      </c>
      <c r="M8" s="1069">
        <f>SUM(M10+M21+M39+M44+M55)</f>
        <v>246101.47600000002</v>
      </c>
    </row>
    <row r="9" spans="1:13" ht="15" x14ac:dyDescent="0.25">
      <c r="A9" s="761"/>
      <c r="B9" s="762">
        <v>1</v>
      </c>
      <c r="C9" s="763" t="s">
        <v>123</v>
      </c>
      <c r="D9" s="764"/>
      <c r="E9" s="764"/>
      <c r="F9" s="765">
        <f>SUM(F10)</f>
        <v>73100</v>
      </c>
      <c r="G9" s="765">
        <f>SUM(G10)</f>
        <v>0</v>
      </c>
      <c r="H9" s="765">
        <f>SUM(H10)</f>
        <v>1730</v>
      </c>
      <c r="I9" s="765">
        <f>SUM(I10)</f>
        <v>0</v>
      </c>
      <c r="J9" s="1064">
        <f>J10</f>
        <v>74830</v>
      </c>
      <c r="K9" s="1070">
        <f t="shared" ref="K9:M9" si="1">K10</f>
        <v>42595.46</v>
      </c>
      <c r="L9" s="1070">
        <f t="shared" si="1"/>
        <v>66716.89</v>
      </c>
      <c r="M9" s="1070">
        <f t="shared" si="1"/>
        <v>79375.926000000007</v>
      </c>
    </row>
    <row r="10" spans="1:13" ht="15" x14ac:dyDescent="0.25">
      <c r="A10" s="761"/>
      <c r="B10" s="766"/>
      <c r="C10" s="767" t="s">
        <v>254</v>
      </c>
      <c r="D10" s="768" t="s">
        <v>114</v>
      </c>
      <c r="E10" s="769"/>
      <c r="F10" s="770">
        <f>SUM(F11:F19)</f>
        <v>73100</v>
      </c>
      <c r="G10" s="770">
        <f>SUM(G11:G19)</f>
        <v>0</v>
      </c>
      <c r="H10" s="770">
        <f>SUM(H11:H19)</f>
        <v>1730</v>
      </c>
      <c r="I10" s="770">
        <f>SUM(I11:I19)</f>
        <v>0</v>
      </c>
      <c r="J10" s="1065">
        <f>SUM(J11:J19)</f>
        <v>74830</v>
      </c>
      <c r="K10" s="1071">
        <f t="shared" ref="K10" si="2">SUM(K11:K19)</f>
        <v>42595.46</v>
      </c>
      <c r="L10" s="1071">
        <f t="shared" ref="L10:M10" si="3">SUM(L11:L19)</f>
        <v>66716.89</v>
      </c>
      <c r="M10" s="1071">
        <f t="shared" si="3"/>
        <v>79375.926000000007</v>
      </c>
    </row>
    <row r="11" spans="1:13" ht="15" x14ac:dyDescent="0.25">
      <c r="A11" s="755"/>
      <c r="B11" s="766"/>
      <c r="C11" s="771"/>
      <c r="D11" s="772"/>
      <c r="E11" s="773" t="s">
        <v>234</v>
      </c>
      <c r="F11" s="774">
        <v>73100</v>
      </c>
      <c r="G11" s="774"/>
      <c r="H11" s="775"/>
      <c r="I11" s="776"/>
      <c r="J11" s="1066">
        <v>73100</v>
      </c>
      <c r="K11" s="1072">
        <v>41466.71</v>
      </c>
      <c r="L11" s="1072">
        <v>64796.36</v>
      </c>
      <c r="M11" s="1072">
        <v>77436.606</v>
      </c>
    </row>
    <row r="12" spans="1:13" ht="15" x14ac:dyDescent="0.25">
      <c r="A12" s="761"/>
      <c r="B12" s="766"/>
      <c r="C12" s="771"/>
      <c r="D12" s="772"/>
      <c r="E12" s="773" t="s">
        <v>258</v>
      </c>
      <c r="F12" s="776"/>
      <c r="G12" s="776"/>
      <c r="H12" s="777">
        <v>500</v>
      </c>
      <c r="I12" s="776"/>
      <c r="J12" s="1066">
        <v>500</v>
      </c>
      <c r="K12" s="1072">
        <v>335.65</v>
      </c>
      <c r="L12" s="1072">
        <v>430.27</v>
      </c>
      <c r="M12" s="1072">
        <v>430.27</v>
      </c>
    </row>
    <row r="13" spans="1:13" ht="15" x14ac:dyDescent="0.25">
      <c r="A13" s="761"/>
      <c r="B13" s="766"/>
      <c r="C13" s="771"/>
      <c r="D13" s="772"/>
      <c r="E13" s="773" t="s">
        <v>256</v>
      </c>
      <c r="F13" s="774"/>
      <c r="G13" s="774"/>
      <c r="H13" s="777">
        <v>160</v>
      </c>
      <c r="I13" s="774"/>
      <c r="J13" s="1066">
        <f t="shared" ref="J13:J36" si="4">SUM(F13:I13)</f>
        <v>160</v>
      </c>
      <c r="K13" s="1072">
        <v>131.53</v>
      </c>
      <c r="L13" s="1072">
        <v>206.69</v>
      </c>
      <c r="M13" s="1072">
        <v>225.48</v>
      </c>
    </row>
    <row r="14" spans="1:13" ht="15" x14ac:dyDescent="0.25">
      <c r="A14" s="761"/>
      <c r="B14" s="766"/>
      <c r="C14" s="771"/>
      <c r="D14" s="772"/>
      <c r="E14" s="773" t="s">
        <v>257</v>
      </c>
      <c r="F14" s="774"/>
      <c r="G14" s="774"/>
      <c r="H14" s="777">
        <v>20</v>
      </c>
      <c r="I14" s="774"/>
      <c r="J14" s="1066">
        <v>20</v>
      </c>
      <c r="K14" s="1072">
        <v>0</v>
      </c>
      <c r="L14" s="1072">
        <v>0</v>
      </c>
      <c r="M14" s="1072">
        <v>0</v>
      </c>
    </row>
    <row r="15" spans="1:13" ht="15" x14ac:dyDescent="0.25">
      <c r="A15" s="755"/>
      <c r="B15" s="766"/>
      <c r="C15" s="771"/>
      <c r="D15" s="772"/>
      <c r="E15" s="773" t="s">
        <v>259</v>
      </c>
      <c r="F15" s="774"/>
      <c r="G15" s="774"/>
      <c r="H15" s="777">
        <v>500</v>
      </c>
      <c r="I15" s="774"/>
      <c r="J15" s="1066">
        <v>500</v>
      </c>
      <c r="K15" s="1072">
        <v>7.72</v>
      </c>
      <c r="L15" s="1072">
        <v>7.72</v>
      </c>
      <c r="M15" s="1072">
        <v>7.72</v>
      </c>
    </row>
    <row r="16" spans="1:13" ht="15" x14ac:dyDescent="0.25">
      <c r="A16" s="761"/>
      <c r="B16" s="766"/>
      <c r="C16" s="771"/>
      <c r="D16" s="772"/>
      <c r="E16" s="773" t="s">
        <v>413</v>
      </c>
      <c r="F16" s="774"/>
      <c r="G16" s="774"/>
      <c r="H16" s="777">
        <v>200</v>
      </c>
      <c r="I16" s="774"/>
      <c r="J16" s="1066">
        <f t="shared" si="4"/>
        <v>200</v>
      </c>
      <c r="K16" s="1072">
        <v>644.85</v>
      </c>
      <c r="L16" s="1072">
        <v>1244.8499999999999</v>
      </c>
      <c r="M16" s="1072">
        <v>1244.8499999999999</v>
      </c>
    </row>
    <row r="17" spans="1:14" ht="15" x14ac:dyDescent="0.25">
      <c r="A17" s="761"/>
      <c r="B17" s="766"/>
      <c r="C17" s="771"/>
      <c r="D17" s="772"/>
      <c r="E17" s="773" t="s">
        <v>333</v>
      </c>
      <c r="F17" s="774"/>
      <c r="G17" s="774"/>
      <c r="H17" s="777">
        <v>150</v>
      </c>
      <c r="I17" s="774"/>
      <c r="J17" s="1066">
        <v>150</v>
      </c>
      <c r="K17" s="1072">
        <v>9</v>
      </c>
      <c r="L17" s="1072">
        <v>9</v>
      </c>
      <c r="M17" s="1072">
        <v>9</v>
      </c>
    </row>
    <row r="18" spans="1:14" ht="15" x14ac:dyDescent="0.25">
      <c r="A18" s="755"/>
      <c r="B18" s="766"/>
      <c r="C18" s="771"/>
      <c r="D18" s="772"/>
      <c r="E18" s="773" t="s">
        <v>262</v>
      </c>
      <c r="F18" s="774"/>
      <c r="G18" s="774"/>
      <c r="H18" s="777">
        <v>100</v>
      </c>
      <c r="I18" s="774"/>
      <c r="J18" s="1066">
        <v>100</v>
      </c>
      <c r="K18" s="1072">
        <v>0</v>
      </c>
      <c r="L18" s="1072">
        <v>0</v>
      </c>
      <c r="M18" s="1072">
        <v>0</v>
      </c>
    </row>
    <row r="19" spans="1:14" ht="15" x14ac:dyDescent="0.25">
      <c r="A19" s="761"/>
      <c r="B19" s="766"/>
      <c r="C19" s="771"/>
      <c r="D19" s="772"/>
      <c r="E19" s="773" t="s">
        <v>260</v>
      </c>
      <c r="F19" s="774"/>
      <c r="G19" s="774"/>
      <c r="H19" s="777">
        <v>100</v>
      </c>
      <c r="I19" s="774"/>
      <c r="J19" s="1066">
        <f t="shared" si="4"/>
        <v>100</v>
      </c>
      <c r="K19" s="1072">
        <v>0</v>
      </c>
      <c r="L19" s="1072">
        <v>22</v>
      </c>
      <c r="M19" s="1072">
        <v>22</v>
      </c>
    </row>
    <row r="20" spans="1:14" ht="15" x14ac:dyDescent="0.25">
      <c r="A20" s="761"/>
      <c r="B20" s="762">
        <v>2</v>
      </c>
      <c r="C20" s="763" t="s">
        <v>124</v>
      </c>
      <c r="D20" s="764"/>
      <c r="E20" s="764"/>
      <c r="F20" s="765">
        <f>SUM(F21)</f>
        <v>79000</v>
      </c>
      <c r="G20" s="765">
        <f>SUM(G21)</f>
        <v>0</v>
      </c>
      <c r="H20" s="765">
        <f>SUM(H21)</f>
        <v>11500</v>
      </c>
      <c r="I20" s="765">
        <f>SUM(I21)</f>
        <v>0</v>
      </c>
      <c r="J20" s="1064">
        <f t="shared" si="4"/>
        <v>90500</v>
      </c>
      <c r="K20" s="1073">
        <f>K22+K23+K24+K25+K26+K27+K28+K29+K30+K31+K32+K33+K34+K35+K36</f>
        <v>57879.970000000008</v>
      </c>
      <c r="L20" s="1073">
        <f>L22+L23+L24+L25+L26+L27+L28+L29+L30+L31+L32+L33+L34+L35+L36+L37</f>
        <v>90819.459999999992</v>
      </c>
      <c r="M20" s="1073">
        <f>M22+M23+M24+M25+M26+M27+M28+M29+M30+M31+M32+M33+M34+M35+M36+M37</f>
        <v>104807.17</v>
      </c>
    </row>
    <row r="21" spans="1:14" ht="15" x14ac:dyDescent="0.25">
      <c r="A21" s="755"/>
      <c r="B21" s="766"/>
      <c r="C21" s="767" t="s">
        <v>263</v>
      </c>
      <c r="D21" s="768" t="s">
        <v>115</v>
      </c>
      <c r="E21" s="769"/>
      <c r="F21" s="770">
        <f>SUM(F22:F37)</f>
        <v>79000</v>
      </c>
      <c r="G21" s="770">
        <f>SUM(G22:G37)</f>
        <v>0</v>
      </c>
      <c r="H21" s="770">
        <f>SUM(H22:H37)</f>
        <v>11500</v>
      </c>
      <c r="I21" s="770">
        <f>SUM(I22:I37)</f>
        <v>0</v>
      </c>
      <c r="J21" s="1065">
        <f t="shared" si="4"/>
        <v>90500</v>
      </c>
      <c r="K21" s="1073">
        <f>K22+K23+K24+K25+K26+K27+K28+K29+K30+K31+K32+K33+K34+K35+K36+K37</f>
        <v>57879.970000000008</v>
      </c>
      <c r="L21" s="1073">
        <f>SUM(L22+L23+L24+L25+L26+L27+L28+L29+L30+L31+L32+L33+L34+L35+L36+L37)</f>
        <v>90819.459999999992</v>
      </c>
      <c r="M21" s="1073">
        <f>M22+M23+M24+M25+M26+M27+M28+M29+M30+M31+M32+M33+M34+M35+M36+M37</f>
        <v>104807.17</v>
      </c>
    </row>
    <row r="22" spans="1:14" ht="15" x14ac:dyDescent="0.25">
      <c r="A22" s="761"/>
      <c r="B22" s="766"/>
      <c r="C22" s="771"/>
      <c r="D22" s="772"/>
      <c r="E22" s="773" t="s">
        <v>234</v>
      </c>
      <c r="F22" s="774">
        <v>79000</v>
      </c>
      <c r="G22" s="774"/>
      <c r="H22" s="775"/>
      <c r="I22" s="776"/>
      <c r="J22" s="1066">
        <v>79000</v>
      </c>
      <c r="K22" s="1072">
        <v>45712.29</v>
      </c>
      <c r="L22" s="1072">
        <v>74576.639999999999</v>
      </c>
      <c r="M22" s="1072">
        <v>86752.639999999999</v>
      </c>
    </row>
    <row r="23" spans="1:14" ht="15" x14ac:dyDescent="0.25">
      <c r="A23" s="761"/>
      <c r="B23" s="766"/>
      <c r="C23" s="771"/>
      <c r="D23" s="772"/>
      <c r="E23" s="773" t="s">
        <v>393</v>
      </c>
      <c r="F23" s="776"/>
      <c r="G23" s="776"/>
      <c r="H23" s="777">
        <v>5200</v>
      </c>
      <c r="I23" s="776"/>
      <c r="J23" s="1066">
        <v>5200</v>
      </c>
      <c r="K23" s="1072">
        <v>4957.55</v>
      </c>
      <c r="L23" s="1072">
        <v>5960.55</v>
      </c>
      <c r="M23" s="1072">
        <v>7284.55</v>
      </c>
    </row>
    <row r="24" spans="1:14" ht="15" x14ac:dyDescent="0.25">
      <c r="A24" s="755"/>
      <c r="B24" s="766"/>
      <c r="C24" s="771"/>
      <c r="D24" s="772"/>
      <c r="E24" s="773" t="s">
        <v>394</v>
      </c>
      <c r="F24" s="776"/>
      <c r="G24" s="776"/>
      <c r="H24" s="777">
        <v>1500</v>
      </c>
      <c r="I24" s="776"/>
      <c r="J24" s="1066">
        <v>1500</v>
      </c>
      <c r="K24" s="1072">
        <v>1331.25</v>
      </c>
      <c r="L24" s="1072">
        <v>1845.24</v>
      </c>
      <c r="M24" s="1072">
        <v>2062.1999999999998</v>
      </c>
    </row>
    <row r="25" spans="1:14" ht="15" x14ac:dyDescent="0.25">
      <c r="A25" s="761"/>
      <c r="B25" s="766"/>
      <c r="C25" s="771"/>
      <c r="D25" s="772"/>
      <c r="E25" s="773" t="s">
        <v>255</v>
      </c>
      <c r="F25" s="776"/>
      <c r="G25" s="776"/>
      <c r="H25" s="777">
        <v>200</v>
      </c>
      <c r="I25" s="776"/>
      <c r="J25" s="1066">
        <v>200</v>
      </c>
      <c r="K25" s="1072">
        <v>0</v>
      </c>
      <c r="L25" s="1072">
        <v>0</v>
      </c>
      <c r="M25" s="1072">
        <v>0</v>
      </c>
    </row>
    <row r="26" spans="1:14" ht="15" x14ac:dyDescent="0.25">
      <c r="A26" s="761"/>
      <c r="B26" s="766"/>
      <c r="C26" s="771"/>
      <c r="D26" s="772"/>
      <c r="E26" s="773" t="s">
        <v>256</v>
      </c>
      <c r="F26" s="776"/>
      <c r="G26" s="776"/>
      <c r="H26" s="777">
        <v>80</v>
      </c>
      <c r="I26" s="776"/>
      <c r="J26" s="1066">
        <f t="shared" si="4"/>
        <v>80</v>
      </c>
      <c r="K26" s="1072">
        <v>0</v>
      </c>
      <c r="L26" s="1072">
        <v>80</v>
      </c>
      <c r="M26" s="1072">
        <v>110</v>
      </c>
    </row>
    <row r="27" spans="1:14" ht="15" x14ac:dyDescent="0.25">
      <c r="A27" s="755"/>
      <c r="B27" s="766"/>
      <c r="C27" s="771"/>
      <c r="D27" s="772"/>
      <c r="E27" s="773" t="s">
        <v>257</v>
      </c>
      <c r="F27" s="774"/>
      <c r="G27" s="774"/>
      <c r="H27" s="777">
        <v>20</v>
      </c>
      <c r="I27" s="774"/>
      <c r="J27" s="1066">
        <v>20</v>
      </c>
      <c r="K27" s="1072">
        <v>0</v>
      </c>
      <c r="L27" s="1072">
        <v>0</v>
      </c>
      <c r="M27" s="1072">
        <v>0</v>
      </c>
    </row>
    <row r="28" spans="1:14" ht="15" x14ac:dyDescent="0.25">
      <c r="A28" s="761"/>
      <c r="B28" s="766"/>
      <c r="C28" s="771"/>
      <c r="D28" s="772"/>
      <c r="E28" s="773" t="s">
        <v>222</v>
      </c>
      <c r="F28" s="774"/>
      <c r="G28" s="774"/>
      <c r="H28" s="777">
        <v>200</v>
      </c>
      <c r="I28" s="774"/>
      <c r="J28" s="1066">
        <f t="shared" si="4"/>
        <v>200</v>
      </c>
      <c r="K28" s="1072">
        <v>0</v>
      </c>
      <c r="L28" s="1072">
        <v>0</v>
      </c>
      <c r="M28" s="1072">
        <v>0</v>
      </c>
    </row>
    <row r="29" spans="1:14" ht="15" x14ac:dyDescent="0.25">
      <c r="A29" s="761"/>
      <c r="B29" s="766"/>
      <c r="C29" s="771"/>
      <c r="D29" s="772"/>
      <c r="E29" s="773" t="s">
        <v>258</v>
      </c>
      <c r="F29" s="774"/>
      <c r="G29" s="774"/>
      <c r="H29" s="777">
        <v>150</v>
      </c>
      <c r="I29" s="774"/>
      <c r="J29" s="1066">
        <f t="shared" si="4"/>
        <v>150</v>
      </c>
      <c r="K29" s="1072">
        <v>373.57</v>
      </c>
      <c r="L29" s="1072">
        <v>881</v>
      </c>
      <c r="M29" s="1072">
        <v>881.3</v>
      </c>
    </row>
    <row r="30" spans="1:14" ht="15" x14ac:dyDescent="0.25">
      <c r="A30" s="755"/>
      <c r="B30" s="766"/>
      <c r="C30" s="771"/>
      <c r="D30" s="772"/>
      <c r="E30" s="773" t="s">
        <v>259</v>
      </c>
      <c r="F30" s="774"/>
      <c r="G30" s="774"/>
      <c r="H30" s="777">
        <v>800</v>
      </c>
      <c r="I30" s="774"/>
      <c r="J30" s="1066">
        <v>500</v>
      </c>
      <c r="K30" s="1072">
        <v>52.8</v>
      </c>
      <c r="L30" s="1072">
        <v>52.8</v>
      </c>
      <c r="M30" s="1072">
        <v>52.8</v>
      </c>
    </row>
    <row r="31" spans="1:14" ht="15" x14ac:dyDescent="0.25">
      <c r="A31" s="761"/>
      <c r="B31" s="766"/>
      <c r="C31" s="771"/>
      <c r="D31" s="772"/>
      <c r="E31" s="773" t="s">
        <v>260</v>
      </c>
      <c r="F31" s="774"/>
      <c r="G31" s="774"/>
      <c r="H31" s="777">
        <v>50</v>
      </c>
      <c r="I31" s="774"/>
      <c r="J31" s="1066">
        <v>50</v>
      </c>
      <c r="K31" s="1072">
        <v>0</v>
      </c>
      <c r="L31" s="1072">
        <v>0</v>
      </c>
      <c r="M31" s="1072">
        <v>72.900000000000006</v>
      </c>
      <c r="N31" s="742"/>
    </row>
    <row r="32" spans="1:14" ht="15" x14ac:dyDescent="0.25">
      <c r="A32" s="761"/>
      <c r="B32" s="766"/>
      <c r="C32" s="771"/>
      <c r="D32" s="772"/>
      <c r="E32" s="773" t="s">
        <v>261</v>
      </c>
      <c r="F32" s="774"/>
      <c r="G32" s="774"/>
      <c r="H32" s="777">
        <v>100</v>
      </c>
      <c r="I32" s="774"/>
      <c r="J32" s="1066">
        <v>100</v>
      </c>
      <c r="K32" s="1072">
        <v>515.79</v>
      </c>
      <c r="L32" s="1072">
        <v>515.79</v>
      </c>
      <c r="M32" s="1072">
        <v>520.38</v>
      </c>
    </row>
    <row r="33" spans="1:13" ht="15" x14ac:dyDescent="0.25">
      <c r="A33" s="781"/>
      <c r="B33" s="766"/>
      <c r="C33" s="771"/>
      <c r="D33" s="772"/>
      <c r="E33" s="773" t="s">
        <v>428</v>
      </c>
      <c r="F33" s="774"/>
      <c r="G33" s="774"/>
      <c r="H33" s="777">
        <v>0</v>
      </c>
      <c r="I33" s="774"/>
      <c r="J33" s="1066">
        <v>0</v>
      </c>
      <c r="K33" s="1072">
        <v>1620.04</v>
      </c>
      <c r="L33" s="1072">
        <v>1620.04</v>
      </c>
      <c r="M33" s="1072">
        <v>1620</v>
      </c>
    </row>
    <row r="34" spans="1:13" ht="15" x14ac:dyDescent="0.25">
      <c r="A34" s="755"/>
      <c r="B34" s="766"/>
      <c r="C34" s="771"/>
      <c r="D34" s="772"/>
      <c r="E34" s="773" t="s">
        <v>495</v>
      </c>
      <c r="F34" s="774"/>
      <c r="G34" s="774"/>
      <c r="H34" s="777">
        <v>3000</v>
      </c>
      <c r="I34" s="774"/>
      <c r="J34" s="1066">
        <v>3000</v>
      </c>
      <c r="K34" s="1072">
        <v>3316.68</v>
      </c>
      <c r="L34" s="1072">
        <v>4498.28</v>
      </c>
      <c r="M34" s="1072">
        <v>4498.28</v>
      </c>
    </row>
    <row r="35" spans="1:13" ht="15" x14ac:dyDescent="0.25">
      <c r="A35" s="761"/>
      <c r="B35" s="766"/>
      <c r="C35" s="771"/>
      <c r="D35" s="772"/>
      <c r="E35" s="773" t="s">
        <v>371</v>
      </c>
      <c r="F35" s="774"/>
      <c r="G35" s="774"/>
      <c r="H35" s="777">
        <v>50</v>
      </c>
      <c r="I35" s="774"/>
      <c r="J35" s="1066">
        <f t="shared" si="4"/>
        <v>50</v>
      </c>
      <c r="K35" s="1072">
        <v>0</v>
      </c>
      <c r="L35" s="1072">
        <v>34.5</v>
      </c>
      <c r="M35" s="1072">
        <v>34.5</v>
      </c>
    </row>
    <row r="36" spans="1:13" ht="15" x14ac:dyDescent="0.25">
      <c r="A36" s="761"/>
      <c r="B36" s="766"/>
      <c r="C36" s="771"/>
      <c r="D36" s="772"/>
      <c r="E36" s="773" t="s">
        <v>333</v>
      </c>
      <c r="F36" s="774"/>
      <c r="G36" s="774"/>
      <c r="H36" s="777">
        <v>50</v>
      </c>
      <c r="I36" s="774"/>
      <c r="J36" s="1066">
        <f t="shared" si="4"/>
        <v>50</v>
      </c>
      <c r="K36" s="1072">
        <v>0</v>
      </c>
      <c r="L36" s="1072">
        <v>0</v>
      </c>
      <c r="M36" s="1072">
        <v>0</v>
      </c>
    </row>
    <row r="37" spans="1:13" ht="13.15" customHeight="1" x14ac:dyDescent="0.25">
      <c r="A37" s="755"/>
      <c r="B37" s="766"/>
      <c r="C37" s="771"/>
      <c r="D37" s="772"/>
      <c r="E37" s="773" t="s">
        <v>262</v>
      </c>
      <c r="F37" s="774"/>
      <c r="G37" s="774"/>
      <c r="H37" s="777">
        <v>100</v>
      </c>
      <c r="I37" s="774"/>
      <c r="J37" s="1066">
        <v>100</v>
      </c>
      <c r="K37" s="1072">
        <v>0</v>
      </c>
      <c r="L37" s="1072">
        <v>754.62</v>
      </c>
      <c r="M37" s="1072">
        <v>917.62</v>
      </c>
    </row>
    <row r="38" spans="1:13" ht="15" hidden="1" x14ac:dyDescent="0.25">
      <c r="A38" s="761"/>
      <c r="B38" s="766"/>
      <c r="C38" s="771"/>
      <c r="D38" s="772"/>
      <c r="E38" s="773"/>
      <c r="F38" s="774"/>
      <c r="G38" s="774"/>
      <c r="H38" s="777"/>
      <c r="I38" s="774"/>
      <c r="J38" s="1066"/>
      <c r="K38" s="1074">
        <f t="shared" ref="K38:M42" si="5">+J38</f>
        <v>0</v>
      </c>
      <c r="L38" s="1074">
        <f t="shared" si="5"/>
        <v>0</v>
      </c>
      <c r="M38" s="1074">
        <f t="shared" si="5"/>
        <v>0</v>
      </c>
    </row>
    <row r="39" spans="1:13" ht="15" x14ac:dyDescent="0.25">
      <c r="A39" s="761"/>
      <c r="B39" s="762">
        <v>3</v>
      </c>
      <c r="C39" s="763" t="s">
        <v>125</v>
      </c>
      <c r="D39" s="764"/>
      <c r="E39" s="764"/>
      <c r="F39" s="765">
        <f>SUM(F40)</f>
        <v>13000</v>
      </c>
      <c r="G39" s="765">
        <f>SUM(G40)</f>
        <v>0</v>
      </c>
      <c r="H39" s="765">
        <f>SUM(H40)</f>
        <v>0</v>
      </c>
      <c r="I39" s="765">
        <f>SUM(I40)</f>
        <v>0</v>
      </c>
      <c r="J39" s="1064">
        <f>SUM(F39:I39)</f>
        <v>13000</v>
      </c>
      <c r="K39" s="1075">
        <f t="shared" ref="K39:M40" si="6">SUM(K40)</f>
        <v>6415.3</v>
      </c>
      <c r="L39" s="1075">
        <f t="shared" si="6"/>
        <v>12216.59</v>
      </c>
      <c r="M39" s="1075">
        <f t="shared" si="6"/>
        <v>17248.07</v>
      </c>
    </row>
    <row r="40" spans="1:13" ht="15" x14ac:dyDescent="0.25">
      <c r="A40" s="755"/>
      <c r="B40" s="778"/>
      <c r="C40" s="767" t="s">
        <v>265</v>
      </c>
      <c r="D40" s="779"/>
      <c r="E40" s="769" t="s">
        <v>116</v>
      </c>
      <c r="F40" s="780">
        <f>SUM(F41:F41)</f>
        <v>13000</v>
      </c>
      <c r="G40" s="780">
        <f>SUM(G41:G41)</f>
        <v>0</v>
      </c>
      <c r="H40" s="770">
        <f>SUM(H41:H41)</f>
        <v>0</v>
      </c>
      <c r="I40" s="780">
        <f>SUM(I41:I41)</f>
        <v>0</v>
      </c>
      <c r="J40" s="1067">
        <f>SUM(F40:I40)</f>
        <v>13000</v>
      </c>
      <c r="K40" s="1075">
        <f t="shared" si="6"/>
        <v>6415.3</v>
      </c>
      <c r="L40" s="1075">
        <f t="shared" si="6"/>
        <v>12216.59</v>
      </c>
      <c r="M40" s="1075">
        <f t="shared" si="6"/>
        <v>17248.07</v>
      </c>
    </row>
    <row r="41" spans="1:13" ht="15" x14ac:dyDescent="0.25">
      <c r="A41" s="761"/>
      <c r="B41" s="766"/>
      <c r="C41" s="771"/>
      <c r="D41" s="772"/>
      <c r="E41" s="773" t="s">
        <v>103</v>
      </c>
      <c r="F41" s="774">
        <v>13000</v>
      </c>
      <c r="G41" s="774"/>
      <c r="H41" s="775"/>
      <c r="I41" s="774"/>
      <c r="J41" s="1066">
        <f>SUM(F41:I41)</f>
        <v>13000</v>
      </c>
      <c r="K41" s="1072">
        <v>6415.3</v>
      </c>
      <c r="L41" s="1072">
        <v>12216.59</v>
      </c>
      <c r="M41" s="1072">
        <v>17248.07</v>
      </c>
    </row>
    <row r="42" spans="1:13" ht="0.6" customHeight="1" x14ac:dyDescent="0.25">
      <c r="A42" s="761"/>
      <c r="B42" s="766"/>
      <c r="C42" s="771"/>
      <c r="D42" s="772"/>
      <c r="E42" s="773"/>
      <c r="F42" s="774"/>
      <c r="G42" s="774"/>
      <c r="H42" s="777"/>
      <c r="I42" s="774"/>
      <c r="J42" s="1066"/>
      <c r="K42" s="1074">
        <f t="shared" si="5"/>
        <v>0</v>
      </c>
      <c r="L42" s="1074">
        <f t="shared" si="5"/>
        <v>0</v>
      </c>
      <c r="M42" s="1074">
        <f t="shared" si="5"/>
        <v>0</v>
      </c>
    </row>
    <row r="43" spans="1:13" ht="15" x14ac:dyDescent="0.25">
      <c r="A43" s="755"/>
      <c r="B43" s="762">
        <v>4</v>
      </c>
      <c r="C43" s="763" t="s">
        <v>121</v>
      </c>
      <c r="D43" s="764"/>
      <c r="E43" s="764"/>
      <c r="F43" s="765">
        <f>SUM(F44)</f>
        <v>24000</v>
      </c>
      <c r="G43" s="765">
        <f>SUM(G44)</f>
        <v>0</v>
      </c>
      <c r="H43" s="765">
        <f>SUM(H44)</f>
        <v>1560</v>
      </c>
      <c r="I43" s="765">
        <f>SUM(I44)</f>
        <v>0</v>
      </c>
      <c r="J43" s="1064">
        <f t="shared" ref="J43:J54" si="7">SUM(F43:I43)</f>
        <v>25560</v>
      </c>
      <c r="K43" s="1070">
        <f>SUM(K44)</f>
        <v>16872.980000000003</v>
      </c>
      <c r="L43" s="1070">
        <f>SUM(L44)</f>
        <v>27454.170000000002</v>
      </c>
      <c r="M43" s="1070">
        <f>SUM(M44)</f>
        <v>43798.91</v>
      </c>
    </row>
    <row r="44" spans="1:13" ht="15" x14ac:dyDescent="0.25">
      <c r="A44" s="761"/>
      <c r="B44" s="766"/>
      <c r="C44" s="767" t="s">
        <v>266</v>
      </c>
      <c r="D44" s="779"/>
      <c r="E44" s="769" t="s">
        <v>122</v>
      </c>
      <c r="F44" s="780">
        <f>SUM(F45:F54)</f>
        <v>24000</v>
      </c>
      <c r="G44" s="780">
        <f>SUM(G45:G54)</f>
        <v>0</v>
      </c>
      <c r="H44" s="770">
        <f>SUM(H45:H54)</f>
        <v>1560</v>
      </c>
      <c r="I44" s="780">
        <f>SUM(I45:I54)</f>
        <v>0</v>
      </c>
      <c r="J44" s="1067">
        <f t="shared" si="7"/>
        <v>25560</v>
      </c>
      <c r="K44" s="1075">
        <f>SUM(K45:K54)</f>
        <v>16872.980000000003</v>
      </c>
      <c r="L44" s="1075">
        <f>SUM(L45:L54)</f>
        <v>27454.170000000002</v>
      </c>
      <c r="M44" s="1075">
        <f>SUM(M45:M54)</f>
        <v>43798.91</v>
      </c>
    </row>
    <row r="45" spans="1:13" ht="15" x14ac:dyDescent="0.25">
      <c r="A45" s="761"/>
      <c r="B45" s="766"/>
      <c r="C45" s="771"/>
      <c r="D45" s="772"/>
      <c r="E45" s="773" t="s">
        <v>234</v>
      </c>
      <c r="F45" s="774">
        <v>24000</v>
      </c>
      <c r="G45" s="774"/>
      <c r="H45" s="775"/>
      <c r="I45" s="774"/>
      <c r="J45" s="1066">
        <f t="shared" si="7"/>
        <v>24000</v>
      </c>
      <c r="K45" s="1072">
        <v>16158.82</v>
      </c>
      <c r="L45" s="1072">
        <v>25459.35</v>
      </c>
      <c r="M45" s="1072">
        <v>29054</v>
      </c>
    </row>
    <row r="46" spans="1:13" ht="15" x14ac:dyDescent="0.25">
      <c r="A46" s="761"/>
      <c r="B46" s="766"/>
      <c r="C46" s="771"/>
      <c r="D46" s="772"/>
      <c r="E46" s="773" t="s">
        <v>260</v>
      </c>
      <c r="F46" s="776"/>
      <c r="G46" s="776"/>
      <c r="H46" s="777">
        <v>100</v>
      </c>
      <c r="I46" s="774"/>
      <c r="J46" s="1066">
        <v>100</v>
      </c>
      <c r="K46" s="1072">
        <v>198.2</v>
      </c>
      <c r="L46" s="1072">
        <v>198.2</v>
      </c>
      <c r="M46" s="1072">
        <v>198.2</v>
      </c>
    </row>
    <row r="47" spans="1:13" ht="15" x14ac:dyDescent="0.25">
      <c r="A47" s="761"/>
      <c r="B47" s="766"/>
      <c r="C47" s="771"/>
      <c r="D47" s="772"/>
      <c r="E47" s="773" t="s">
        <v>257</v>
      </c>
      <c r="F47" s="774"/>
      <c r="G47" s="774"/>
      <c r="H47" s="777">
        <v>20</v>
      </c>
      <c r="I47" s="774"/>
      <c r="J47" s="1066">
        <v>20</v>
      </c>
      <c r="K47" s="1072">
        <v>0</v>
      </c>
      <c r="L47" s="1072">
        <v>0</v>
      </c>
      <c r="M47" s="1072">
        <v>0</v>
      </c>
    </row>
    <row r="48" spans="1:13" ht="15" x14ac:dyDescent="0.25">
      <c r="A48" s="755"/>
      <c r="B48" s="766"/>
      <c r="C48" s="771"/>
      <c r="D48" s="772"/>
      <c r="E48" s="773" t="s">
        <v>268</v>
      </c>
      <c r="F48" s="774"/>
      <c r="G48" s="774"/>
      <c r="H48" s="777">
        <v>40</v>
      </c>
      <c r="I48" s="774"/>
      <c r="J48" s="1066">
        <f t="shared" si="7"/>
        <v>40</v>
      </c>
      <c r="K48" s="1072">
        <v>39.24</v>
      </c>
      <c r="L48" s="1072">
        <v>39.24</v>
      </c>
      <c r="M48" s="1072">
        <v>39.24</v>
      </c>
    </row>
    <row r="49" spans="1:13" ht="15" x14ac:dyDescent="0.25">
      <c r="A49" s="781"/>
      <c r="B49" s="766"/>
      <c r="C49" s="771"/>
      <c r="D49" s="772"/>
      <c r="E49" s="773" t="s">
        <v>372</v>
      </c>
      <c r="F49" s="774"/>
      <c r="G49" s="774"/>
      <c r="H49" s="777">
        <v>300</v>
      </c>
      <c r="I49" s="774"/>
      <c r="J49" s="1066">
        <f t="shared" si="7"/>
        <v>300</v>
      </c>
      <c r="K49" s="1072">
        <v>249.6</v>
      </c>
      <c r="L49" s="1072">
        <v>326.39999999999998</v>
      </c>
      <c r="M49" s="1072">
        <v>355.2</v>
      </c>
    </row>
    <row r="50" spans="1:13" ht="15" x14ac:dyDescent="0.25">
      <c r="A50" s="781"/>
      <c r="B50" s="766"/>
      <c r="C50" s="771"/>
      <c r="D50" s="772"/>
      <c r="E50" s="773" t="s">
        <v>258</v>
      </c>
      <c r="F50" s="774"/>
      <c r="G50" s="774"/>
      <c r="H50" s="777">
        <v>0</v>
      </c>
      <c r="I50" s="774"/>
      <c r="J50" s="1066">
        <v>0</v>
      </c>
      <c r="K50" s="1072">
        <v>45.9</v>
      </c>
      <c r="L50" s="1072">
        <v>235.7</v>
      </c>
      <c r="M50" s="1072">
        <v>235.7</v>
      </c>
    </row>
    <row r="51" spans="1:13" ht="15" x14ac:dyDescent="0.25">
      <c r="A51" s="781"/>
      <c r="B51" s="766"/>
      <c r="C51" s="771"/>
      <c r="D51" s="772"/>
      <c r="E51" s="773" t="s">
        <v>496</v>
      </c>
      <c r="F51" s="774"/>
      <c r="G51" s="774"/>
      <c r="H51" s="777">
        <v>0</v>
      </c>
      <c r="I51" s="774"/>
      <c r="J51" s="1066">
        <v>0</v>
      </c>
      <c r="K51" s="1072">
        <v>0</v>
      </c>
      <c r="L51" s="1072"/>
      <c r="M51" s="1072">
        <v>55</v>
      </c>
    </row>
    <row r="52" spans="1:13" ht="15" x14ac:dyDescent="0.25">
      <c r="A52" s="761"/>
      <c r="B52" s="766"/>
      <c r="C52" s="771"/>
      <c r="D52" s="772"/>
      <c r="E52" s="773" t="s">
        <v>413</v>
      </c>
      <c r="F52" s="774"/>
      <c r="G52" s="774"/>
      <c r="H52" s="777">
        <v>1000</v>
      </c>
      <c r="I52" s="774"/>
      <c r="J52" s="1066">
        <v>1000</v>
      </c>
      <c r="K52" s="1072">
        <v>181.22</v>
      </c>
      <c r="L52" s="1072">
        <v>1195.28</v>
      </c>
      <c r="M52" s="1072">
        <v>1197.8599999999999</v>
      </c>
    </row>
    <row r="53" spans="1:13" ht="15" x14ac:dyDescent="0.25">
      <c r="A53" s="761"/>
      <c r="B53" s="766"/>
      <c r="C53" s="771"/>
      <c r="D53" s="772"/>
      <c r="E53" s="773" t="s">
        <v>510</v>
      </c>
      <c r="F53" s="774"/>
      <c r="G53" s="774"/>
      <c r="H53" s="777">
        <v>0</v>
      </c>
      <c r="I53" s="774"/>
      <c r="J53" s="1066">
        <v>0</v>
      </c>
      <c r="K53" s="1072">
        <v>0</v>
      </c>
      <c r="L53" s="1072">
        <v>0</v>
      </c>
      <c r="M53" s="1072">
        <v>12663.71</v>
      </c>
    </row>
    <row r="54" spans="1:13" ht="15" x14ac:dyDescent="0.25">
      <c r="A54" s="761"/>
      <c r="B54" s="766"/>
      <c r="C54" s="771"/>
      <c r="D54" s="772"/>
      <c r="E54" s="773" t="s">
        <v>269</v>
      </c>
      <c r="F54" s="774"/>
      <c r="G54" s="774"/>
      <c r="H54" s="777">
        <v>100</v>
      </c>
      <c r="I54" s="774"/>
      <c r="J54" s="1066">
        <f t="shared" si="7"/>
        <v>100</v>
      </c>
      <c r="K54" s="1072">
        <v>0</v>
      </c>
      <c r="L54" s="1072">
        <v>0</v>
      </c>
      <c r="M54" s="1072">
        <v>0</v>
      </c>
    </row>
    <row r="55" spans="1:13" ht="15" x14ac:dyDescent="0.25">
      <c r="A55" s="755"/>
      <c r="B55" s="782">
        <v>5</v>
      </c>
      <c r="C55" s="782" t="s">
        <v>263</v>
      </c>
      <c r="D55" s="783"/>
      <c r="E55" s="784" t="s">
        <v>270</v>
      </c>
      <c r="F55" s="785">
        <f>SUM(F56:F57)</f>
        <v>0</v>
      </c>
      <c r="G55" s="785">
        <f>SUM(G56:G57)</f>
        <v>0</v>
      </c>
      <c r="H55" s="785">
        <f>SUM(H56:H57)</f>
        <v>2300</v>
      </c>
      <c r="I55" s="785">
        <f>SUM(I56:I57)</f>
        <v>0</v>
      </c>
      <c r="J55" s="1068">
        <f>SUM(J56:J57)</f>
        <v>2300</v>
      </c>
      <c r="K55" s="1076">
        <f>SUM(K56+K57)</f>
        <v>871.4</v>
      </c>
      <c r="L55" s="1076">
        <f>SUM(L56+L57)</f>
        <v>871.4</v>
      </c>
      <c r="M55" s="1076">
        <f>SUM(M56+M57)</f>
        <v>871.4</v>
      </c>
    </row>
    <row r="56" spans="1:13" ht="15" x14ac:dyDescent="0.25">
      <c r="A56" s="761"/>
      <c r="B56" s="766"/>
      <c r="C56" s="771"/>
      <c r="D56" s="772"/>
      <c r="E56" s="773" t="s">
        <v>271</v>
      </c>
      <c r="F56" s="774"/>
      <c r="G56" s="774"/>
      <c r="H56" s="777">
        <v>300</v>
      </c>
      <c r="I56" s="774"/>
      <c r="J56" s="1066">
        <v>300</v>
      </c>
      <c r="K56" s="1072">
        <v>179.4</v>
      </c>
      <c r="L56" s="1072">
        <v>179.4</v>
      </c>
      <c r="M56" s="1072">
        <v>179.4</v>
      </c>
    </row>
    <row r="57" spans="1:13" ht="15.75" thickBot="1" x14ac:dyDescent="0.3">
      <c r="A57" s="761"/>
      <c r="B57" s="766"/>
      <c r="C57" s="771"/>
      <c r="D57" s="772"/>
      <c r="E57" s="773" t="s">
        <v>427</v>
      </c>
      <c r="F57" s="774"/>
      <c r="G57" s="774"/>
      <c r="H57" s="777">
        <v>2000</v>
      </c>
      <c r="I57" s="774"/>
      <c r="J57" s="1066">
        <v>2000</v>
      </c>
      <c r="K57" s="1077">
        <v>692</v>
      </c>
      <c r="L57" s="1077">
        <v>692</v>
      </c>
      <c r="M57" s="1077">
        <v>692</v>
      </c>
    </row>
    <row r="58" spans="1:13" x14ac:dyDescent="0.2">
      <c r="A58" s="16"/>
      <c r="B58" s="16"/>
    </row>
  </sheetData>
  <mergeCells count="12">
    <mergeCell ref="L3:L7"/>
    <mergeCell ref="M3:M7"/>
    <mergeCell ref="A1:K1"/>
    <mergeCell ref="A3:J3"/>
    <mergeCell ref="F4:J4"/>
    <mergeCell ref="F6:F7"/>
    <mergeCell ref="G6:G7"/>
    <mergeCell ref="H6:H7"/>
    <mergeCell ref="J6:J7"/>
    <mergeCell ref="I6:I7"/>
    <mergeCell ref="D5:J5"/>
    <mergeCell ref="K3:K7"/>
  </mergeCells>
  <phoneticPr fontId="3" type="noConversion"/>
  <printOptions horizontalCentered="1"/>
  <pageMargins left="0" right="0" top="0.59055118110236227" bottom="0.47244094488188981" header="0.51181102362204722" footer="0.51181102362204722"/>
  <pageSetup paperSize="9" scale="85" orientation="portrait" r:id="rId1"/>
  <headerFooter alignWithMargins="0">
    <oddFooter>&amp;LNávrh Rozpočtu 2015&amp;CP7&amp;Rv11022015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9"/>
  <sheetViews>
    <sheetView topLeftCell="A4" zoomScale="85" zoomScaleNormal="85" workbookViewId="0">
      <selection activeCell="N20" sqref="N20"/>
    </sheetView>
  </sheetViews>
  <sheetFormatPr defaultRowHeight="12.75" x14ac:dyDescent="0.2"/>
  <cols>
    <col min="1" max="1" width="3.5703125" style="1" customWidth="1"/>
    <col min="2" max="2" width="3.42578125" style="81" customWidth="1"/>
    <col min="3" max="3" width="7.28515625" style="16" customWidth="1"/>
    <col min="4" max="4" width="2.28515625" style="16" customWidth="1"/>
    <col min="5" max="5" width="37.85546875" style="16" customWidth="1"/>
    <col min="6" max="6" width="16.28515625" style="16" customWidth="1"/>
    <col min="7" max="7" width="16.28515625" style="16" hidden="1" customWidth="1"/>
    <col min="8" max="8" width="16.28515625" style="16" customWidth="1"/>
    <col min="9" max="10" width="16.28515625" style="16" hidden="1" customWidth="1"/>
    <col min="11" max="11" width="16.28515625" style="16" customWidth="1"/>
    <col min="12" max="14" width="18.140625" style="327" customWidth="1"/>
    <col min="15" max="15" width="9.140625" style="16"/>
    <col min="16" max="16" width="9.140625" style="16" customWidth="1"/>
    <col min="17" max="16384" width="9.140625" style="16"/>
  </cols>
  <sheetData>
    <row r="1" spans="1:16" ht="23.25" x14ac:dyDescent="0.2">
      <c r="A1" s="1493" t="s">
        <v>152</v>
      </c>
      <c r="B1" s="1493"/>
      <c r="C1" s="1493"/>
      <c r="D1" s="1493"/>
      <c r="E1" s="1493"/>
      <c r="F1" s="1493"/>
      <c r="G1" s="1493"/>
      <c r="H1" s="1493"/>
      <c r="I1" s="1493"/>
      <c r="J1" s="1493"/>
      <c r="K1" s="1493"/>
      <c r="L1" s="1493"/>
      <c r="M1" s="16"/>
      <c r="N1" s="16"/>
    </row>
    <row r="2" spans="1:16" ht="9.75" customHeight="1" thickBot="1" x14ac:dyDescent="0.25"/>
    <row r="3" spans="1:16" ht="29.25" customHeight="1" thickBot="1" x14ac:dyDescent="0.3">
      <c r="A3" s="1450" t="s">
        <v>370</v>
      </c>
      <c r="B3" s="1451"/>
      <c r="C3" s="1451"/>
      <c r="D3" s="1451"/>
      <c r="E3" s="1451"/>
      <c r="F3" s="1451"/>
      <c r="G3" s="1451"/>
      <c r="H3" s="1451"/>
      <c r="I3" s="1451"/>
      <c r="J3" s="1451"/>
      <c r="K3" s="1451"/>
      <c r="L3" s="1491" t="s">
        <v>470</v>
      </c>
      <c r="M3" s="1491" t="s">
        <v>473</v>
      </c>
      <c r="N3" s="1491" t="s">
        <v>493</v>
      </c>
    </row>
    <row r="4" spans="1:16" ht="18.75" customHeight="1" x14ac:dyDescent="0.2">
      <c r="A4" s="82"/>
      <c r="B4" s="1467" t="s">
        <v>132</v>
      </c>
      <c r="C4" s="1468"/>
      <c r="D4" s="1468"/>
      <c r="E4" s="1468"/>
      <c r="F4" s="1468"/>
      <c r="G4" s="1468"/>
      <c r="H4" s="1468"/>
      <c r="I4" s="1468"/>
      <c r="J4" s="1468"/>
      <c r="K4" s="1468"/>
      <c r="L4" s="1492"/>
      <c r="M4" s="1492"/>
      <c r="N4" s="1492"/>
    </row>
    <row r="5" spans="1:16" ht="12.75" customHeight="1" thickBot="1" x14ac:dyDescent="0.25">
      <c r="A5" s="83"/>
      <c r="B5" s="362" t="s">
        <v>94</v>
      </c>
      <c r="C5" s="363" t="s">
        <v>17</v>
      </c>
      <c r="D5" s="1497" t="s">
        <v>18</v>
      </c>
      <c r="E5" s="1498"/>
      <c r="F5" s="1498"/>
      <c r="G5" s="1498"/>
      <c r="H5" s="1498"/>
      <c r="I5" s="1498"/>
      <c r="J5" s="1498"/>
      <c r="K5" s="1498"/>
      <c r="L5" s="1492"/>
      <c r="M5" s="1492"/>
      <c r="N5" s="1492"/>
    </row>
    <row r="6" spans="1:16" ht="15" x14ac:dyDescent="0.2">
      <c r="A6" s="82"/>
      <c r="B6" s="398" t="s">
        <v>95</v>
      </c>
      <c r="C6" s="399" t="s">
        <v>93</v>
      </c>
      <c r="D6" s="136"/>
      <c r="E6" s="400" t="s">
        <v>11</v>
      </c>
      <c r="F6" s="1494">
        <v>610</v>
      </c>
      <c r="G6" s="1495">
        <v>620</v>
      </c>
      <c r="H6" s="1495">
        <v>630</v>
      </c>
      <c r="I6" s="1495">
        <v>640</v>
      </c>
      <c r="J6" s="1496">
        <v>650</v>
      </c>
      <c r="K6" s="1499" t="s">
        <v>9</v>
      </c>
      <c r="L6" s="1492"/>
      <c r="M6" s="1492"/>
      <c r="N6" s="1492"/>
    </row>
    <row r="7" spans="1:16" ht="15.75" thickBot="1" x14ac:dyDescent="0.25">
      <c r="A7" s="111"/>
      <c r="B7" s="368"/>
      <c r="C7" s="369"/>
      <c r="D7" s="188"/>
      <c r="E7" s="189"/>
      <c r="F7" s="1389"/>
      <c r="G7" s="1391"/>
      <c r="H7" s="1391"/>
      <c r="I7" s="1391"/>
      <c r="J7" s="1385"/>
      <c r="K7" s="1500"/>
      <c r="L7" s="1492"/>
      <c r="M7" s="1492"/>
      <c r="N7" s="1492"/>
    </row>
    <row r="8" spans="1:16" ht="17.25" thickTop="1" thickBot="1" x14ac:dyDescent="0.25">
      <c r="A8" s="86"/>
      <c r="B8" s="401" t="s">
        <v>273</v>
      </c>
      <c r="C8" s="402"/>
      <c r="D8" s="403"/>
      <c r="E8" s="404"/>
      <c r="F8" s="652">
        <f>+F9+F16+F20</f>
        <v>5300</v>
      </c>
      <c r="G8" s="653">
        <f>SUM(G9+G16)</f>
        <v>0</v>
      </c>
      <c r="H8" s="653">
        <f>+H9+H16+H20</f>
        <v>24000</v>
      </c>
      <c r="I8" s="653">
        <f>SUM(I9+I16)</f>
        <v>0</v>
      </c>
      <c r="J8" s="653">
        <f>SUM(J9+J16)</f>
        <v>0</v>
      </c>
      <c r="K8" s="1194">
        <f>+K9+K16+K20</f>
        <v>29100</v>
      </c>
      <c r="L8" s="1202">
        <f>SUM(L9+L16)</f>
        <v>8321.619999999999</v>
      </c>
      <c r="M8" s="1202">
        <f>SUM(M9+M16)</f>
        <v>15101.850000000002</v>
      </c>
      <c r="N8" s="1202">
        <f>SUM(N9+N16)</f>
        <v>17835.87</v>
      </c>
    </row>
    <row r="9" spans="1:16" s="123" customFormat="1" ht="16.5" thickTop="1" x14ac:dyDescent="0.25">
      <c r="A9" s="570"/>
      <c r="B9" s="569"/>
      <c r="C9" s="405" t="s">
        <v>272</v>
      </c>
      <c r="D9" s="405"/>
      <c r="E9" s="406" t="s">
        <v>117</v>
      </c>
      <c r="F9" s="654">
        <f>F10</f>
        <v>1000</v>
      </c>
      <c r="G9" s="655">
        <f>SUM(G10:G13)</f>
        <v>0</v>
      </c>
      <c r="H9" s="655">
        <f>SUM(H10:H15)</f>
        <v>6700</v>
      </c>
      <c r="I9" s="655">
        <f>SUM(I10:I13)</f>
        <v>0</v>
      </c>
      <c r="J9" s="655">
        <f>SUM(J10:J13)</f>
        <v>0</v>
      </c>
      <c r="K9" s="1195">
        <f>SUM(K10+K11+K12+K13+K14)</f>
        <v>7500</v>
      </c>
      <c r="L9" s="665">
        <f>SUM(L10+L11+L12+L13+L14+L15)</f>
        <v>4207.32</v>
      </c>
      <c r="M9" s="665">
        <f>SUM(M10+M11+M12+M13+M14+M15)</f>
        <v>5457.36</v>
      </c>
      <c r="N9" s="665">
        <f>SUM(N10+N11+N12+N13+N14+N15)</f>
        <v>6655.2599999999993</v>
      </c>
    </row>
    <row r="10" spans="1:16" ht="15" x14ac:dyDescent="0.2">
      <c r="A10" s="88"/>
      <c r="B10" s="137"/>
      <c r="C10" s="391"/>
      <c r="D10" s="194"/>
      <c r="E10" s="90" t="s">
        <v>234</v>
      </c>
      <c r="F10" s="656">
        <v>1000</v>
      </c>
      <c r="G10" s="657"/>
      <c r="H10" s="658">
        <v>0</v>
      </c>
      <c r="I10" s="657"/>
      <c r="J10" s="657"/>
      <c r="K10" s="1196">
        <f t="shared" ref="K10:K18" si="0">SUM(F10:J10)</f>
        <v>1000</v>
      </c>
      <c r="L10" s="659">
        <v>500</v>
      </c>
      <c r="M10" s="659">
        <v>800</v>
      </c>
      <c r="N10" s="659">
        <v>1000</v>
      </c>
    </row>
    <row r="11" spans="1:16" ht="15" x14ac:dyDescent="0.2">
      <c r="A11" s="127"/>
      <c r="B11" s="137"/>
      <c r="C11" s="407"/>
      <c r="D11" s="193"/>
      <c r="E11" s="408" t="s">
        <v>395</v>
      </c>
      <c r="F11" s="656"/>
      <c r="G11" s="657"/>
      <c r="H11" s="658">
        <v>4300</v>
      </c>
      <c r="I11" s="657"/>
      <c r="J11" s="657"/>
      <c r="K11" s="1196">
        <f t="shared" si="0"/>
        <v>4300</v>
      </c>
      <c r="L11" s="659">
        <v>2878</v>
      </c>
      <c r="M11" s="659">
        <v>3471</v>
      </c>
      <c r="N11" s="659">
        <v>4253</v>
      </c>
    </row>
    <row r="12" spans="1:16" ht="15" x14ac:dyDescent="0.2">
      <c r="A12" s="88"/>
      <c r="B12" s="137"/>
      <c r="C12" s="407"/>
      <c r="D12" s="193"/>
      <c r="E12" s="409" t="s">
        <v>274</v>
      </c>
      <c r="F12" s="656"/>
      <c r="G12" s="657"/>
      <c r="H12" s="658">
        <v>1400</v>
      </c>
      <c r="I12" s="657"/>
      <c r="J12" s="657"/>
      <c r="K12" s="1196">
        <f t="shared" si="0"/>
        <v>1400</v>
      </c>
      <c r="L12" s="660">
        <v>737.59</v>
      </c>
      <c r="M12" s="660">
        <v>1028.6300000000001</v>
      </c>
      <c r="N12" s="660">
        <v>1228.6300000000001</v>
      </c>
    </row>
    <row r="13" spans="1:16" ht="15" x14ac:dyDescent="0.2">
      <c r="A13" s="88"/>
      <c r="B13" s="137"/>
      <c r="C13" s="407"/>
      <c r="D13" s="193"/>
      <c r="E13" s="409" t="s">
        <v>275</v>
      </c>
      <c r="F13" s="656"/>
      <c r="G13" s="657"/>
      <c r="H13" s="658">
        <v>300</v>
      </c>
      <c r="I13" s="657"/>
      <c r="J13" s="657"/>
      <c r="K13" s="1196">
        <v>300</v>
      </c>
      <c r="L13" s="660">
        <v>6.07</v>
      </c>
      <c r="M13" s="660">
        <v>6.07</v>
      </c>
      <c r="N13" s="660">
        <v>18.95</v>
      </c>
    </row>
    <row r="14" spans="1:16" ht="15" x14ac:dyDescent="0.2">
      <c r="A14" s="88"/>
      <c r="B14" s="137"/>
      <c r="C14" s="407"/>
      <c r="D14" s="193"/>
      <c r="E14" s="409" t="s">
        <v>261</v>
      </c>
      <c r="F14" s="656"/>
      <c r="G14" s="657"/>
      <c r="H14" s="658">
        <v>500</v>
      </c>
      <c r="I14" s="657"/>
      <c r="J14" s="657"/>
      <c r="K14" s="1196">
        <v>500</v>
      </c>
      <c r="L14" s="660">
        <v>5.26</v>
      </c>
      <c r="M14" s="660">
        <v>71.260000000000005</v>
      </c>
      <c r="N14" s="660">
        <v>74.28</v>
      </c>
    </row>
    <row r="15" spans="1:16" ht="15" x14ac:dyDescent="0.2">
      <c r="A15" s="88"/>
      <c r="B15" s="137"/>
      <c r="C15" s="391"/>
      <c r="D15" s="194"/>
      <c r="E15" s="355" t="s">
        <v>269</v>
      </c>
      <c r="F15" s="656"/>
      <c r="G15" s="657"/>
      <c r="H15" s="658">
        <v>200</v>
      </c>
      <c r="I15" s="657"/>
      <c r="J15" s="657"/>
      <c r="K15" s="1196">
        <v>200</v>
      </c>
      <c r="L15" s="660">
        <v>80.400000000000006</v>
      </c>
      <c r="M15" s="660">
        <v>80.400000000000006</v>
      </c>
      <c r="N15" s="660">
        <v>80.400000000000006</v>
      </c>
    </row>
    <row r="16" spans="1:16" ht="15" x14ac:dyDescent="0.2">
      <c r="A16" s="127"/>
      <c r="B16" s="342"/>
      <c r="C16" s="343" t="s">
        <v>0</v>
      </c>
      <c r="D16" s="344"/>
      <c r="E16" s="345"/>
      <c r="F16" s="662">
        <f>SUM(F17+F20)</f>
        <v>2500</v>
      </c>
      <c r="G16" s="661">
        <f>SUM(G17)</f>
        <v>0</v>
      </c>
      <c r="H16" s="662">
        <f>SUM(H17+H20)</f>
        <v>8900</v>
      </c>
      <c r="I16" s="661">
        <f>SUM(I17)</f>
        <v>0</v>
      </c>
      <c r="J16" s="661">
        <f>SUM(J17)</f>
        <v>0</v>
      </c>
      <c r="K16" s="662">
        <f>SUM(K17+K20)</f>
        <v>11400</v>
      </c>
      <c r="L16" s="662">
        <f>SUM(L17+L20)</f>
        <v>4114.3</v>
      </c>
      <c r="M16" s="662">
        <f>SUM(M17+M20)</f>
        <v>9644.4900000000016</v>
      </c>
      <c r="N16" s="662">
        <f>SUM(N17+N20)</f>
        <v>11180.61</v>
      </c>
      <c r="P16" s="629"/>
    </row>
    <row r="17" spans="1:14" ht="15.75" x14ac:dyDescent="0.25">
      <c r="A17" s="570"/>
      <c r="B17" s="569"/>
      <c r="C17" s="347" t="s">
        <v>235</v>
      </c>
      <c r="D17" s="410" t="s">
        <v>126</v>
      </c>
      <c r="E17" s="390"/>
      <c r="F17" s="663">
        <f>SUM(F18:F19)</f>
        <v>700</v>
      </c>
      <c r="G17" s="664">
        <f>SUM(G18:G19)</f>
        <v>0</v>
      </c>
      <c r="H17" s="664">
        <f>SUM(H18:H19)</f>
        <v>500</v>
      </c>
      <c r="I17" s="664">
        <f>SUM(I18:I19)</f>
        <v>0</v>
      </c>
      <c r="J17" s="664">
        <f>SUM(J18:J19)</f>
        <v>0</v>
      </c>
      <c r="K17" s="1197">
        <f t="shared" si="0"/>
        <v>1200</v>
      </c>
      <c r="L17" s="665">
        <f>L18+L19</f>
        <v>347.09000000000003</v>
      </c>
      <c r="M17" s="665">
        <f>M18+M19</f>
        <v>596.27</v>
      </c>
      <c r="N17" s="665">
        <f>N18+N19</f>
        <v>868.63</v>
      </c>
    </row>
    <row r="18" spans="1:14" ht="15" x14ac:dyDescent="0.2">
      <c r="A18" s="88"/>
      <c r="B18" s="137"/>
      <c r="C18" s="350"/>
      <c r="D18" s="194"/>
      <c r="E18" s="411" t="s">
        <v>234</v>
      </c>
      <c r="F18" s="656">
        <v>700</v>
      </c>
      <c r="G18" s="657"/>
      <c r="H18" s="658">
        <v>0</v>
      </c>
      <c r="I18" s="657"/>
      <c r="J18" s="657"/>
      <c r="K18" s="1196">
        <f t="shared" si="0"/>
        <v>700</v>
      </c>
      <c r="L18" s="660">
        <v>180</v>
      </c>
      <c r="M18" s="660">
        <v>180</v>
      </c>
      <c r="N18" s="660">
        <v>360</v>
      </c>
    </row>
    <row r="19" spans="1:14" ht="15" x14ac:dyDescent="0.2">
      <c r="A19" s="127"/>
      <c r="B19" s="412"/>
      <c r="C19" s="413"/>
      <c r="D19" s="414"/>
      <c r="E19" s="415" t="s">
        <v>276</v>
      </c>
      <c r="F19" s="666"/>
      <c r="G19" s="667"/>
      <c r="H19" s="668">
        <v>500</v>
      </c>
      <c r="I19" s="667"/>
      <c r="J19" s="667"/>
      <c r="K19" s="1198">
        <f>SUM(F19:H19)</f>
        <v>500</v>
      </c>
      <c r="L19" s="669">
        <v>167.09</v>
      </c>
      <c r="M19" s="669">
        <v>416.27</v>
      </c>
      <c r="N19" s="669">
        <v>508.63</v>
      </c>
    </row>
    <row r="20" spans="1:14" s="327" customFormat="1" ht="15.75" x14ac:dyDescent="0.25">
      <c r="A20" s="88"/>
      <c r="B20" s="416"/>
      <c r="C20" s="417">
        <v>8201</v>
      </c>
      <c r="D20" s="418"/>
      <c r="E20" s="419" t="s">
        <v>277</v>
      </c>
      <c r="F20" s="670">
        <f t="shared" ref="F20:J20" si="1">SUM(F21+F22+F23+F25+F27+F28)</f>
        <v>1800</v>
      </c>
      <c r="G20" s="671">
        <f t="shared" si="1"/>
        <v>0</v>
      </c>
      <c r="H20" s="671">
        <f>SUM(H21+H22+H23++H24+H25+H27+H28)</f>
        <v>8400</v>
      </c>
      <c r="I20" s="671">
        <f t="shared" si="1"/>
        <v>0</v>
      </c>
      <c r="J20" s="671">
        <f t="shared" si="1"/>
        <v>0</v>
      </c>
      <c r="K20" s="1199">
        <f>SUM(K21+K22+K23++K24+K25+K27+K28)</f>
        <v>10200</v>
      </c>
      <c r="L20" s="1203">
        <f>SUM(L21+L22+L23++L24+L25+L27+L28)</f>
        <v>3767.21</v>
      </c>
      <c r="M20" s="1203">
        <f>SUM(M21+M22+M23++M24+M25+M27+M28)</f>
        <v>9048.2200000000012</v>
      </c>
      <c r="N20" s="1203">
        <f>SUM(N21+N22+N23++N24+N25+N26+N27+N28)</f>
        <v>10311.980000000001</v>
      </c>
    </row>
    <row r="21" spans="1:14" ht="15" x14ac:dyDescent="0.2">
      <c r="A21" s="88"/>
      <c r="B21" s="412"/>
      <c r="C21" s="413"/>
      <c r="D21" s="414"/>
      <c r="E21" s="993" t="s">
        <v>497</v>
      </c>
      <c r="F21" s="994"/>
      <c r="G21" s="995"/>
      <c r="H21" s="996">
        <v>1500</v>
      </c>
      <c r="I21" s="995"/>
      <c r="J21" s="995"/>
      <c r="K21" s="1200">
        <v>1500</v>
      </c>
      <c r="L21" s="997">
        <v>625.54</v>
      </c>
      <c r="M21" s="997">
        <v>1188.5999999999999</v>
      </c>
      <c r="N21" s="997">
        <v>1653.36</v>
      </c>
    </row>
    <row r="22" spans="1:14" ht="15" x14ac:dyDescent="0.2">
      <c r="A22" s="127"/>
      <c r="B22" s="412"/>
      <c r="C22" s="413"/>
      <c r="D22" s="414"/>
      <c r="E22" s="415" t="s">
        <v>278</v>
      </c>
      <c r="F22" s="666"/>
      <c r="G22" s="667"/>
      <c r="H22" s="668">
        <v>1500</v>
      </c>
      <c r="I22" s="667"/>
      <c r="J22" s="667"/>
      <c r="K22" s="1200">
        <v>1500</v>
      </c>
      <c r="L22" s="669">
        <v>1087.9000000000001</v>
      </c>
      <c r="M22" s="669">
        <v>1087.9000000000001</v>
      </c>
      <c r="N22" s="669">
        <v>1087.9000000000001</v>
      </c>
    </row>
    <row r="23" spans="1:14" ht="15" x14ac:dyDescent="0.2">
      <c r="A23" s="88"/>
      <c r="B23" s="412"/>
      <c r="C23" s="420"/>
      <c r="D23" s="414"/>
      <c r="E23" s="415" t="s">
        <v>279</v>
      </c>
      <c r="F23" s="666"/>
      <c r="G23" s="667"/>
      <c r="H23" s="668">
        <v>3000</v>
      </c>
      <c r="I23" s="667"/>
      <c r="J23" s="667"/>
      <c r="K23" s="1200">
        <v>3000</v>
      </c>
      <c r="L23" s="669">
        <v>0</v>
      </c>
      <c r="M23" s="669">
        <v>3422.36</v>
      </c>
      <c r="N23" s="669">
        <v>3422.36</v>
      </c>
    </row>
    <row r="24" spans="1:14" ht="15" x14ac:dyDescent="0.2">
      <c r="A24" s="88"/>
      <c r="B24" s="412"/>
      <c r="C24" s="420"/>
      <c r="D24" s="414"/>
      <c r="E24" s="415" t="s">
        <v>389</v>
      </c>
      <c r="F24" s="666"/>
      <c r="G24" s="667"/>
      <c r="H24" s="668">
        <v>800</v>
      </c>
      <c r="I24" s="667"/>
      <c r="J24" s="667"/>
      <c r="K24" s="1200">
        <v>800</v>
      </c>
      <c r="L24" s="669">
        <v>800</v>
      </c>
      <c r="M24" s="669">
        <v>800</v>
      </c>
      <c r="N24" s="669">
        <v>800</v>
      </c>
    </row>
    <row r="25" spans="1:14" ht="15" x14ac:dyDescent="0.2">
      <c r="A25" s="88"/>
      <c r="B25" s="412"/>
      <c r="C25" s="420"/>
      <c r="D25" s="414"/>
      <c r="E25" s="415" t="s">
        <v>280</v>
      </c>
      <c r="F25" s="666"/>
      <c r="G25" s="667"/>
      <c r="H25" s="668">
        <v>600</v>
      </c>
      <c r="I25" s="667"/>
      <c r="J25" s="667"/>
      <c r="K25" s="1200">
        <v>600</v>
      </c>
      <c r="L25" s="669">
        <v>200</v>
      </c>
      <c r="M25" s="669">
        <v>200</v>
      </c>
      <c r="N25" s="669">
        <v>450</v>
      </c>
    </row>
    <row r="26" spans="1:14" ht="15" x14ac:dyDescent="0.2">
      <c r="A26" s="1307"/>
      <c r="B26" s="412"/>
      <c r="C26" s="420"/>
      <c r="D26" s="414"/>
      <c r="E26" s="415" t="s">
        <v>498</v>
      </c>
      <c r="F26" s="666"/>
      <c r="G26" s="667"/>
      <c r="H26" s="668">
        <v>0</v>
      </c>
      <c r="I26" s="667"/>
      <c r="J26" s="667"/>
      <c r="K26" s="1200">
        <v>0</v>
      </c>
      <c r="L26" s="669">
        <v>0</v>
      </c>
      <c r="M26" s="669">
        <v>0</v>
      </c>
      <c r="N26" s="669">
        <v>250</v>
      </c>
    </row>
    <row r="27" spans="1:14" ht="15" x14ac:dyDescent="0.2">
      <c r="A27" s="127"/>
      <c r="B27" s="412"/>
      <c r="C27" s="420"/>
      <c r="D27" s="414"/>
      <c r="E27" s="415" t="s">
        <v>281</v>
      </c>
      <c r="F27" s="666"/>
      <c r="G27" s="667"/>
      <c r="H27" s="668">
        <v>1000</v>
      </c>
      <c r="I27" s="667"/>
      <c r="J27" s="667"/>
      <c r="K27" s="1200">
        <v>1000</v>
      </c>
      <c r="L27" s="669">
        <v>156.77000000000001</v>
      </c>
      <c r="M27" s="669">
        <v>854.36</v>
      </c>
      <c r="N27" s="669">
        <v>854.36</v>
      </c>
    </row>
    <row r="28" spans="1:14" ht="15.75" thickBot="1" x14ac:dyDescent="0.25">
      <c r="A28" s="128"/>
      <c r="B28" s="421"/>
      <c r="C28" s="422"/>
      <c r="D28" s="423"/>
      <c r="E28" s="424" t="s">
        <v>282</v>
      </c>
      <c r="F28" s="672">
        <v>1800</v>
      </c>
      <c r="G28" s="673"/>
      <c r="H28" s="674">
        <v>0</v>
      </c>
      <c r="I28" s="673"/>
      <c r="J28" s="673"/>
      <c r="K28" s="1201">
        <v>1800</v>
      </c>
      <c r="L28" s="675">
        <v>897</v>
      </c>
      <c r="M28" s="675">
        <v>1495</v>
      </c>
      <c r="N28" s="675">
        <v>1794</v>
      </c>
    </row>
    <row r="29" spans="1:14" ht="24" customHeight="1" x14ac:dyDescent="0.2">
      <c r="A29" s="16"/>
      <c r="B29" s="16"/>
      <c r="L29" s="16"/>
      <c r="M29" s="16"/>
      <c r="N29" s="16"/>
    </row>
  </sheetData>
  <mergeCells count="13">
    <mergeCell ref="M3:M7"/>
    <mergeCell ref="N3:N7"/>
    <mergeCell ref="A1:L1"/>
    <mergeCell ref="F6:F7"/>
    <mergeCell ref="G6:G7"/>
    <mergeCell ref="H6:H7"/>
    <mergeCell ref="I6:I7"/>
    <mergeCell ref="J6:J7"/>
    <mergeCell ref="B4:K4"/>
    <mergeCell ref="A3:K3"/>
    <mergeCell ref="D5:K5"/>
    <mergeCell ref="K6:K7"/>
    <mergeCell ref="L3:L7"/>
  </mergeCells>
  <phoneticPr fontId="3" type="noConversion"/>
  <printOptions horizontalCentered="1"/>
  <pageMargins left="0" right="0" top="0.70866141732283472" bottom="0.51181102362204722" header="0.51181102362204722" footer="0.51181102362204722"/>
  <pageSetup paperSize="9" orientation="landscape" r:id="rId1"/>
  <headerFooter alignWithMargins="0">
    <oddFooter>&amp;LNávrh Rozpočtu 2015&amp;CP8&amp;Rv11022015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zoomScale="85" zoomScaleNormal="85" workbookViewId="0">
      <selection activeCell="H25" sqref="H25"/>
    </sheetView>
  </sheetViews>
  <sheetFormatPr defaultRowHeight="12.75" x14ac:dyDescent="0.2"/>
  <cols>
    <col min="1" max="1" width="3.85546875" style="1" customWidth="1"/>
    <col min="2" max="2" width="7.42578125" style="81" customWidth="1"/>
    <col min="3" max="3" width="7.28515625" style="16" customWidth="1"/>
    <col min="4" max="4" width="2.28515625" style="16" customWidth="1"/>
    <col min="5" max="5" width="28.85546875" style="16" customWidth="1"/>
    <col min="6" max="7" width="11.42578125" style="16" hidden="1" customWidth="1"/>
    <col min="8" max="8" width="11.42578125" style="16" customWidth="1"/>
    <col min="9" max="9" width="11.42578125" style="16" hidden="1" customWidth="1"/>
    <col min="10" max="10" width="14.5703125" style="16" customWidth="1"/>
    <col min="11" max="13" width="17" style="16" customWidth="1"/>
    <col min="14" max="16384" width="9.140625" style="16"/>
  </cols>
  <sheetData>
    <row r="1" spans="1:13" ht="23.25" x14ac:dyDescent="0.35">
      <c r="A1" s="1379" t="s">
        <v>237</v>
      </c>
      <c r="B1" s="1379"/>
      <c r="C1" s="1379"/>
      <c r="D1" s="1379"/>
      <c r="E1" s="1379"/>
      <c r="F1" s="1379"/>
      <c r="G1" s="1379"/>
      <c r="H1" s="1379"/>
      <c r="I1" s="1379"/>
      <c r="J1" s="1379"/>
      <c r="K1" s="1379"/>
      <c r="L1" s="19"/>
    </row>
    <row r="2" spans="1:13" ht="9.75" customHeight="1" thickBot="1" x14ac:dyDescent="0.25">
      <c r="A2" s="92"/>
      <c r="B2" s="92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ht="23.25" customHeight="1" thickBot="1" x14ac:dyDescent="0.3">
      <c r="A3" s="1501" t="s">
        <v>370</v>
      </c>
      <c r="B3" s="1502"/>
      <c r="C3" s="1502"/>
      <c r="D3" s="1502"/>
      <c r="E3" s="1502"/>
      <c r="F3" s="1502"/>
      <c r="G3" s="1502"/>
      <c r="H3" s="1502"/>
      <c r="I3" s="1502"/>
      <c r="J3" s="1502"/>
      <c r="K3" s="1444" t="s">
        <v>470</v>
      </c>
      <c r="L3" s="1444" t="s">
        <v>473</v>
      </c>
      <c r="M3" s="1444" t="s">
        <v>493</v>
      </c>
    </row>
    <row r="4" spans="1:13" ht="18.75" customHeight="1" x14ac:dyDescent="0.25">
      <c r="A4" s="82"/>
      <c r="B4" s="360"/>
      <c r="C4" s="425"/>
      <c r="D4" s="426"/>
      <c r="E4" s="427"/>
      <c r="F4" s="1503" t="s">
        <v>132</v>
      </c>
      <c r="G4" s="1503"/>
      <c r="H4" s="1503"/>
      <c r="I4" s="1503"/>
      <c r="J4" s="1467"/>
      <c r="K4" s="1445"/>
      <c r="L4" s="1445"/>
      <c r="M4" s="1445"/>
    </row>
    <row r="5" spans="1:13" ht="15" x14ac:dyDescent="0.2">
      <c r="A5" s="83"/>
      <c r="B5" s="1511" t="s">
        <v>94</v>
      </c>
      <c r="C5" s="428" t="s">
        <v>17</v>
      </c>
      <c r="D5" s="428"/>
      <c r="E5" s="429"/>
      <c r="F5" s="1014" t="s">
        <v>18</v>
      </c>
      <c r="G5" s="1014"/>
      <c r="H5" s="1014"/>
      <c r="I5" s="1014"/>
      <c r="J5" s="1062"/>
      <c r="K5" s="1445"/>
      <c r="L5" s="1445"/>
      <c r="M5" s="1445"/>
    </row>
    <row r="6" spans="1:13" ht="15" x14ac:dyDescent="0.2">
      <c r="A6" s="84"/>
      <c r="B6" s="1517"/>
      <c r="C6" s="1513" t="s">
        <v>93</v>
      </c>
      <c r="D6" s="1514"/>
      <c r="E6" s="1511" t="s">
        <v>11</v>
      </c>
      <c r="F6" s="1506">
        <v>610</v>
      </c>
      <c r="G6" s="1506">
        <v>620</v>
      </c>
      <c r="H6" s="1506">
        <v>630</v>
      </c>
      <c r="I6" s="1506">
        <v>640</v>
      </c>
      <c r="J6" s="1504" t="s">
        <v>9</v>
      </c>
      <c r="K6" s="1445"/>
      <c r="L6" s="1445"/>
      <c r="M6" s="1445"/>
    </row>
    <row r="7" spans="1:13" ht="12" customHeight="1" thickBot="1" x14ac:dyDescent="0.25">
      <c r="A7" s="85"/>
      <c r="B7" s="1512"/>
      <c r="C7" s="1515"/>
      <c r="D7" s="1516"/>
      <c r="E7" s="1512"/>
      <c r="F7" s="1507"/>
      <c r="G7" s="1507"/>
      <c r="H7" s="1507"/>
      <c r="I7" s="1507"/>
      <c r="J7" s="1505"/>
      <c r="K7" s="1445"/>
      <c r="L7" s="1445"/>
      <c r="M7" s="1445"/>
    </row>
    <row r="8" spans="1:13" ht="16.5" thickTop="1" x14ac:dyDescent="0.25">
      <c r="A8" s="86"/>
      <c r="B8" s="1508" t="s">
        <v>237</v>
      </c>
      <c r="C8" s="1509"/>
      <c r="D8" s="1509"/>
      <c r="E8" s="1510"/>
      <c r="F8" s="431">
        <f>SUM(F10:F12)</f>
        <v>0</v>
      </c>
      <c r="G8" s="431">
        <f>SUM(G10:G12)</f>
        <v>0</v>
      </c>
      <c r="H8" s="676">
        <f>SUM(H10:H15)</f>
        <v>7100</v>
      </c>
      <c r="I8" s="676">
        <f>SUM(I10:I12)</f>
        <v>0</v>
      </c>
      <c r="J8" s="1078">
        <f>SUM(J10+J11+J12+J14+J15)</f>
        <v>7100</v>
      </c>
      <c r="K8" s="1082">
        <f>SUM(K10:K15)</f>
        <v>4526.57</v>
      </c>
      <c r="L8" s="1082">
        <f>SUM(L10:L15)</f>
        <v>6081.03</v>
      </c>
      <c r="M8" s="1082">
        <f>SUM(M10:M15)</f>
        <v>7021.03</v>
      </c>
    </row>
    <row r="9" spans="1:13" ht="15.75" x14ac:dyDescent="0.25">
      <c r="A9" s="571"/>
      <c r="B9" s="572">
        <v>1</v>
      </c>
      <c r="C9" s="433" t="s">
        <v>238</v>
      </c>
      <c r="D9" s="410" t="s">
        <v>7</v>
      </c>
      <c r="E9" s="190"/>
      <c r="F9" s="434">
        <f>SUM(+F10+F11+F12)</f>
        <v>0</v>
      </c>
      <c r="G9" s="434">
        <f>SUM(+G10+G11+G12)</f>
        <v>0</v>
      </c>
      <c r="H9" s="677">
        <f>SUM(H10+H11+H14+H15+H18)</f>
        <v>7000</v>
      </c>
      <c r="I9" s="677">
        <f>SUM(+I10+I11+I12)</f>
        <v>0</v>
      </c>
      <c r="J9" s="1078">
        <f>SUM(J10+J11+J12+J14+J15)</f>
        <v>7100</v>
      </c>
      <c r="K9" s="1083">
        <f>SUM(K10+K11+K12+K13+K14+K15+K18)</f>
        <v>4526.57</v>
      </c>
      <c r="L9" s="1083">
        <f>SUM(L10+L11+L12+L13+L14+L15+L18)</f>
        <v>6081.03</v>
      </c>
      <c r="M9" s="1083">
        <f>SUM(M10+M11+M12+M13+M14+M15+M18)</f>
        <v>7021.03</v>
      </c>
    </row>
    <row r="10" spans="1:13" ht="15.75" x14ac:dyDescent="0.25">
      <c r="A10" s="86"/>
      <c r="B10" s="432"/>
      <c r="C10" s="350"/>
      <c r="D10" s="194"/>
      <c r="E10" s="354" t="s">
        <v>239</v>
      </c>
      <c r="F10" s="435"/>
      <c r="G10" s="435"/>
      <c r="H10" s="678">
        <v>1600</v>
      </c>
      <c r="I10" s="679"/>
      <c r="J10" s="1079">
        <v>1600</v>
      </c>
      <c r="K10" s="680">
        <v>1082</v>
      </c>
      <c r="L10" s="680">
        <v>1293</v>
      </c>
      <c r="M10" s="680">
        <v>1571</v>
      </c>
    </row>
    <row r="11" spans="1:13" ht="15.75" x14ac:dyDescent="0.25">
      <c r="A11" s="86"/>
      <c r="B11" s="432"/>
      <c r="C11" s="350"/>
      <c r="D11" s="194"/>
      <c r="E11" s="354" t="s">
        <v>284</v>
      </c>
      <c r="F11" s="435"/>
      <c r="G11" s="435"/>
      <c r="H11" s="678">
        <v>1300</v>
      </c>
      <c r="I11" s="679"/>
      <c r="J11" s="1079">
        <v>1300</v>
      </c>
      <c r="K11" s="680">
        <v>934.37</v>
      </c>
      <c r="L11" s="680">
        <v>1284.83</v>
      </c>
      <c r="M11" s="680">
        <v>1284.83</v>
      </c>
    </row>
    <row r="12" spans="1:13" ht="15.75" x14ac:dyDescent="0.25">
      <c r="A12" s="646"/>
      <c r="B12" s="1013"/>
      <c r="C12" s="647"/>
      <c r="D12" s="648"/>
      <c r="E12" s="649" t="s">
        <v>398</v>
      </c>
      <c r="F12" s="650"/>
      <c r="G12" s="650"/>
      <c r="H12" s="681">
        <v>100</v>
      </c>
      <c r="I12" s="682"/>
      <c r="J12" s="1080">
        <v>100</v>
      </c>
      <c r="K12" s="683">
        <v>0</v>
      </c>
      <c r="L12" s="683">
        <v>0</v>
      </c>
      <c r="M12" s="683">
        <v>0</v>
      </c>
    </row>
    <row r="13" spans="1:13" ht="15.75" x14ac:dyDescent="0.25">
      <c r="A13" s="646"/>
      <c r="B13" s="1053"/>
      <c r="C13" s="647"/>
      <c r="D13" s="648"/>
      <c r="E13" s="649" t="s">
        <v>433</v>
      </c>
      <c r="F13" s="650"/>
      <c r="G13" s="650"/>
      <c r="H13" s="681">
        <v>0</v>
      </c>
      <c r="I13" s="682"/>
      <c r="J13" s="1080">
        <v>0</v>
      </c>
      <c r="K13" s="683">
        <v>193.2</v>
      </c>
      <c r="L13" s="683">
        <v>193.2</v>
      </c>
      <c r="M13" s="683">
        <v>193.2</v>
      </c>
    </row>
    <row r="14" spans="1:13" ht="15.75" x14ac:dyDescent="0.25">
      <c r="A14" s="87"/>
      <c r="B14" s="1015"/>
      <c r="C14" s="350"/>
      <c r="D14" s="194"/>
      <c r="E14" s="354" t="s">
        <v>373</v>
      </c>
      <c r="F14" s="435"/>
      <c r="G14" s="435"/>
      <c r="H14" s="678">
        <v>100</v>
      </c>
      <c r="I14" s="679"/>
      <c r="J14" s="1079">
        <v>100</v>
      </c>
      <c r="K14" s="680">
        <v>0</v>
      </c>
      <c r="L14" s="680">
        <v>0</v>
      </c>
      <c r="M14" s="680">
        <v>0</v>
      </c>
    </row>
    <row r="15" spans="1:13" ht="16.5" thickBot="1" x14ac:dyDescent="0.3">
      <c r="A15" s="280"/>
      <c r="B15" s="1048"/>
      <c r="C15" s="1049"/>
      <c r="D15" s="1049"/>
      <c r="E15" s="1050" t="s">
        <v>374</v>
      </c>
      <c r="F15" s="1049"/>
      <c r="G15" s="1049"/>
      <c r="H15" s="1051">
        <v>4000</v>
      </c>
      <c r="I15" s="1051"/>
      <c r="J15" s="1081">
        <v>4000</v>
      </c>
      <c r="K15" s="1084">
        <v>2317</v>
      </c>
      <c r="L15" s="1084">
        <v>3310</v>
      </c>
      <c r="M15" s="1084">
        <v>3972</v>
      </c>
    </row>
  </sheetData>
  <mergeCells count="15">
    <mergeCell ref="L3:L7"/>
    <mergeCell ref="M3:M7"/>
    <mergeCell ref="B8:E8"/>
    <mergeCell ref="E6:E7"/>
    <mergeCell ref="C6:D7"/>
    <mergeCell ref="B5:B7"/>
    <mergeCell ref="A1:K1"/>
    <mergeCell ref="K3:K7"/>
    <mergeCell ref="A3:J3"/>
    <mergeCell ref="F4:J4"/>
    <mergeCell ref="J6:J7"/>
    <mergeCell ref="I6:I7"/>
    <mergeCell ref="F6:F7"/>
    <mergeCell ref="H6:H7"/>
    <mergeCell ref="G6:G7"/>
  </mergeCells>
  <phoneticPr fontId="3" type="noConversion"/>
  <printOptions horizontalCentered="1"/>
  <pageMargins left="0" right="0" top="0.31496062992125984" bottom="0.27559055118110237" header="0.31496062992125984" footer="0.23622047244094491"/>
  <pageSetup paperSize="9" orientation="landscape" r:id="rId1"/>
  <headerFooter alignWithMargins="0">
    <oddFooter>&amp;LNávrh Rozpočtu&amp;CP9&amp;Rv11022015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F113"/>
  <sheetViews>
    <sheetView zoomScale="85" zoomScaleNormal="85" workbookViewId="0">
      <selection activeCell="U35" sqref="U35"/>
    </sheetView>
  </sheetViews>
  <sheetFormatPr defaultRowHeight="12.75" x14ac:dyDescent="0.2"/>
  <cols>
    <col min="1" max="1" width="3.85546875" style="1" customWidth="1"/>
    <col min="2" max="2" width="3.42578125" style="81" customWidth="1"/>
    <col min="3" max="3" width="7.28515625" style="16" customWidth="1"/>
    <col min="4" max="4" width="2.28515625" style="16" customWidth="1"/>
    <col min="5" max="5" width="44.5703125" style="16" customWidth="1"/>
    <col min="6" max="7" width="13" style="16" bestFit="1" customWidth="1"/>
    <col min="8" max="8" width="10.5703125" style="16" bestFit="1" customWidth="1"/>
    <col min="9" max="9" width="13" style="16" bestFit="1" customWidth="1"/>
    <col min="10" max="10" width="19.140625" style="16" customWidth="1"/>
    <col min="11" max="11" width="15.5703125" style="1217" customWidth="1"/>
    <col min="12" max="12" width="19.140625" style="16" customWidth="1"/>
    <col min="13" max="13" width="0.42578125" style="16" customWidth="1"/>
    <col min="14" max="19" width="9.140625" style="16" hidden="1" customWidth="1"/>
    <col min="20" max="16384" width="9.140625" style="16"/>
  </cols>
  <sheetData>
    <row r="1" spans="1:19" ht="23.25" x14ac:dyDescent="0.35">
      <c r="A1" s="1522" t="s">
        <v>285</v>
      </c>
      <c r="B1" s="1522"/>
      <c r="C1" s="1522"/>
      <c r="D1" s="1522"/>
      <c r="E1" s="1522"/>
      <c r="F1" s="1522"/>
      <c r="G1" s="1522"/>
      <c r="H1" s="1522"/>
      <c r="I1" s="1522"/>
      <c r="J1" s="1522"/>
      <c r="L1" s="1316"/>
      <c r="M1" s="1217"/>
      <c r="N1" s="1217"/>
      <c r="O1" s="1217"/>
      <c r="P1" s="1217"/>
      <c r="Q1" s="1217"/>
      <c r="R1" s="1217"/>
      <c r="S1" s="1217"/>
    </row>
    <row r="2" spans="1:19" ht="9.75" customHeight="1" x14ac:dyDescent="0.2">
      <c r="A2" s="1259"/>
      <c r="B2" s="1259"/>
      <c r="C2" s="1217"/>
      <c r="D2" s="1217"/>
      <c r="E2" s="1217"/>
      <c r="F2" s="1217"/>
      <c r="G2" s="1217"/>
      <c r="H2" s="1217"/>
      <c r="I2" s="1217"/>
      <c r="J2" s="79"/>
      <c r="L2" s="1316"/>
      <c r="M2" s="1217"/>
      <c r="N2" s="1217"/>
      <c r="O2" s="1217"/>
      <c r="P2" s="1217"/>
      <c r="Q2" s="1217"/>
      <c r="R2" s="1217"/>
      <c r="S2" s="1217"/>
    </row>
    <row r="3" spans="1:19" ht="13.5" customHeight="1" x14ac:dyDescent="0.25">
      <c r="A3" s="1523" t="s">
        <v>370</v>
      </c>
      <c r="B3" s="1523"/>
      <c r="C3" s="1523"/>
      <c r="D3" s="1523"/>
      <c r="E3" s="1523"/>
      <c r="F3" s="1523"/>
      <c r="G3" s="1523"/>
      <c r="H3" s="1523"/>
      <c r="I3" s="1523"/>
      <c r="J3" s="1527" t="s">
        <v>475</v>
      </c>
      <c r="K3" s="1518" t="s">
        <v>476</v>
      </c>
      <c r="L3" s="1520" t="s">
        <v>493</v>
      </c>
      <c r="M3" s="1217"/>
      <c r="N3" s="1217"/>
      <c r="O3" s="1217"/>
      <c r="P3" s="1217"/>
      <c r="Q3" s="1217"/>
      <c r="R3" s="1217"/>
      <c r="S3" s="1217"/>
    </row>
    <row r="4" spans="1:19" ht="18.75" customHeight="1" x14ac:dyDescent="0.2">
      <c r="A4" s="1252"/>
      <c r="B4" s="1525" t="s">
        <v>132</v>
      </c>
      <c r="C4" s="1526"/>
      <c r="D4" s="1526"/>
      <c r="E4" s="1526"/>
      <c r="F4" s="1526"/>
      <c r="G4" s="1526"/>
      <c r="H4" s="1526"/>
      <c r="I4" s="1526"/>
      <c r="J4" s="1528"/>
      <c r="K4" s="1519"/>
      <c r="L4" s="1521"/>
      <c r="M4" s="1217"/>
      <c r="N4" s="1217"/>
      <c r="O4" s="1217"/>
      <c r="P4" s="1217"/>
      <c r="Q4" s="1217"/>
      <c r="R4" s="1217"/>
      <c r="S4" s="1217"/>
    </row>
    <row r="5" spans="1:19" ht="15" x14ac:dyDescent="0.2">
      <c r="A5" s="1252"/>
      <c r="B5" s="1252" t="s">
        <v>94</v>
      </c>
      <c r="C5" s="428" t="s">
        <v>17</v>
      </c>
      <c r="D5" s="1529" t="s">
        <v>18</v>
      </c>
      <c r="E5" s="1526"/>
      <c r="F5" s="1526"/>
      <c r="G5" s="1526"/>
      <c r="H5" s="1526"/>
      <c r="I5" s="1526"/>
      <c r="J5" s="1528"/>
      <c r="K5" s="1519"/>
      <c r="L5" s="1521"/>
      <c r="M5" s="1217"/>
      <c r="N5" s="1217"/>
      <c r="O5" s="1217"/>
      <c r="P5" s="1217"/>
      <c r="Q5" s="1217"/>
      <c r="R5" s="1217"/>
      <c r="S5" s="1217"/>
    </row>
    <row r="6" spans="1:19" ht="15" x14ac:dyDescent="0.2">
      <c r="A6" s="1252"/>
      <c r="B6" s="1252" t="s">
        <v>95</v>
      </c>
      <c r="C6" s="428" t="s">
        <v>93</v>
      </c>
      <c r="D6" s="428"/>
      <c r="E6" s="429" t="s">
        <v>11</v>
      </c>
      <c r="F6" s="1506">
        <v>610</v>
      </c>
      <c r="G6" s="1506">
        <v>630</v>
      </c>
      <c r="H6" s="1506">
        <v>640</v>
      </c>
      <c r="I6" s="1524" t="s">
        <v>9</v>
      </c>
      <c r="J6" s="1528"/>
      <c r="K6" s="1519"/>
      <c r="L6" s="1521"/>
      <c r="M6" s="1217"/>
      <c r="N6" s="1217"/>
      <c r="O6" s="1217"/>
      <c r="P6" s="1217"/>
      <c r="Q6" s="1217"/>
      <c r="R6" s="1217"/>
      <c r="S6" s="1217"/>
    </row>
    <row r="7" spans="1:19" ht="15" x14ac:dyDescent="0.2">
      <c r="A7" s="1252"/>
      <c r="B7" s="1252"/>
      <c r="C7" s="428"/>
      <c r="D7" s="428"/>
      <c r="E7" s="429"/>
      <c r="F7" s="1506"/>
      <c r="G7" s="1506"/>
      <c r="H7" s="1506"/>
      <c r="I7" s="1524"/>
      <c r="J7" s="1528"/>
      <c r="K7" s="1519"/>
      <c r="L7" s="1521"/>
      <c r="M7" s="1217"/>
      <c r="N7" s="1217"/>
      <c r="O7" s="1217"/>
      <c r="P7" s="1217"/>
      <c r="Q7" s="1217"/>
      <c r="R7" s="1217"/>
      <c r="S7" s="1217"/>
    </row>
    <row r="8" spans="1:19" ht="15.75" x14ac:dyDescent="0.25">
      <c r="A8" s="1253"/>
      <c r="B8" s="342">
        <v>1</v>
      </c>
      <c r="C8" s="444" t="s">
        <v>99</v>
      </c>
      <c r="D8" s="445"/>
      <c r="E8" s="445"/>
      <c r="F8" s="689">
        <f>SUM(F12+F16+F23+F31)</f>
        <v>0</v>
      </c>
      <c r="G8" s="689">
        <f>SUM(G9)</f>
        <v>6500</v>
      </c>
      <c r="H8" s="689">
        <v>0</v>
      </c>
      <c r="I8" s="689">
        <f>+I9</f>
        <v>6500</v>
      </c>
      <c r="J8" s="1308">
        <f>J9</f>
        <v>4345.08</v>
      </c>
      <c r="K8" s="689">
        <f>K9</f>
        <v>6526.5</v>
      </c>
      <c r="L8" s="1317">
        <f>L9</f>
        <v>7306</v>
      </c>
      <c r="M8" s="1217"/>
      <c r="N8" s="1217"/>
      <c r="O8" s="1217"/>
      <c r="P8" s="1217"/>
      <c r="Q8" s="1217"/>
      <c r="R8" s="1217"/>
      <c r="S8" s="1217"/>
    </row>
    <row r="9" spans="1:19" ht="15.75" x14ac:dyDescent="0.25">
      <c r="A9" s="569"/>
      <c r="B9" s="569"/>
      <c r="C9" s="433" t="s">
        <v>286</v>
      </c>
      <c r="D9" s="410" t="s">
        <v>99</v>
      </c>
      <c r="E9" s="190"/>
      <c r="F9" s="787">
        <f t="shared" ref="F9:J9" si="0">SUM(F10:F11)</f>
        <v>0</v>
      </c>
      <c r="G9" s="787">
        <f t="shared" si="0"/>
        <v>6500</v>
      </c>
      <c r="H9" s="787">
        <f t="shared" si="0"/>
        <v>0</v>
      </c>
      <c r="I9" s="787">
        <f t="shared" si="0"/>
        <v>6500</v>
      </c>
      <c r="J9" s="1309">
        <f t="shared" si="0"/>
        <v>4345.08</v>
      </c>
      <c r="K9" s="787">
        <f t="shared" ref="K9:L9" si="1">SUM(K10:K11)</f>
        <v>6526.5</v>
      </c>
      <c r="L9" s="1318">
        <f t="shared" si="1"/>
        <v>7306</v>
      </c>
      <c r="M9" s="1217"/>
      <c r="N9" s="1217"/>
      <c r="O9" s="1217"/>
      <c r="P9" s="1217"/>
      <c r="Q9" s="1217"/>
      <c r="R9" s="1217"/>
      <c r="S9" s="1217"/>
    </row>
    <row r="10" spans="1:19" ht="15.75" x14ac:dyDescent="0.25">
      <c r="A10" s="1253"/>
      <c r="B10" s="119"/>
      <c r="C10" s="448"/>
      <c r="D10" s="686"/>
      <c r="E10" s="1260" t="s">
        <v>67</v>
      </c>
      <c r="F10" s="790"/>
      <c r="G10" s="789">
        <v>6000</v>
      </c>
      <c r="H10" s="790"/>
      <c r="I10" s="1261">
        <v>6000</v>
      </c>
      <c r="J10" s="1310">
        <v>4345.08</v>
      </c>
      <c r="K10" s="795">
        <v>6526.5</v>
      </c>
      <c r="L10" s="1319">
        <v>7306</v>
      </c>
      <c r="M10" s="1217"/>
      <c r="N10" s="1217"/>
      <c r="O10" s="1217"/>
      <c r="P10" s="1217"/>
      <c r="Q10" s="1217"/>
      <c r="R10" s="1217"/>
      <c r="S10" s="1217"/>
    </row>
    <row r="11" spans="1:19" ht="15.75" x14ac:dyDescent="0.25">
      <c r="A11" s="1253"/>
      <c r="B11" s="1253"/>
      <c r="C11" s="350"/>
      <c r="D11" s="687"/>
      <c r="E11" s="1262" t="s">
        <v>127</v>
      </c>
      <c r="F11" s="793"/>
      <c r="G11" s="792">
        <v>500</v>
      </c>
      <c r="H11" s="793"/>
      <c r="I11" s="1263">
        <v>500</v>
      </c>
      <c r="J11" s="1311">
        <v>0</v>
      </c>
      <c r="K11" s="691">
        <v>0</v>
      </c>
      <c r="L11" s="1320">
        <v>0</v>
      </c>
      <c r="M11" s="1217"/>
      <c r="N11" s="1217"/>
      <c r="O11" s="1217"/>
      <c r="P11" s="1217"/>
      <c r="Q11" s="1217"/>
      <c r="R11" s="1217"/>
      <c r="S11" s="1217"/>
    </row>
    <row r="12" spans="1:19" ht="15" x14ac:dyDescent="0.2">
      <c r="A12" s="1253"/>
      <c r="B12" s="342">
        <v>2</v>
      </c>
      <c r="C12" s="444" t="s">
        <v>293</v>
      </c>
      <c r="D12" s="445"/>
      <c r="E12" s="445"/>
      <c r="F12" s="688">
        <f t="shared" ref="F12:L12" si="2">+F13</f>
        <v>0</v>
      </c>
      <c r="G12" s="688">
        <f t="shared" si="2"/>
        <v>2250</v>
      </c>
      <c r="H12" s="688">
        <f t="shared" si="2"/>
        <v>0</v>
      </c>
      <c r="I12" s="688">
        <f t="shared" si="2"/>
        <v>2250</v>
      </c>
      <c r="J12" s="1312">
        <f t="shared" si="2"/>
        <v>863.31</v>
      </c>
      <c r="K12" s="688">
        <f t="shared" si="2"/>
        <v>1456.63</v>
      </c>
      <c r="L12" s="1321">
        <f t="shared" si="2"/>
        <v>1729.96</v>
      </c>
      <c r="M12" s="1217"/>
      <c r="N12" s="1217"/>
      <c r="O12" s="1217"/>
      <c r="P12" s="1217"/>
      <c r="Q12" s="1217"/>
      <c r="R12" s="1217"/>
      <c r="S12" s="1217"/>
    </row>
    <row r="13" spans="1:19" ht="15" customHeight="1" x14ac:dyDescent="0.25">
      <c r="A13" s="569"/>
      <c r="B13" s="569"/>
      <c r="C13" s="433" t="s">
        <v>233</v>
      </c>
      <c r="D13" s="410" t="s">
        <v>5</v>
      </c>
      <c r="E13" s="190"/>
      <c r="F13" s="787">
        <f t="shared" ref="F13:J13" si="3">F14+F15</f>
        <v>0</v>
      </c>
      <c r="G13" s="787">
        <f t="shared" si="3"/>
        <v>2250</v>
      </c>
      <c r="H13" s="787">
        <f t="shared" si="3"/>
        <v>0</v>
      </c>
      <c r="I13" s="787">
        <f t="shared" si="3"/>
        <v>2250</v>
      </c>
      <c r="J13" s="1309">
        <f t="shared" si="3"/>
        <v>863.31</v>
      </c>
      <c r="K13" s="787">
        <f t="shared" ref="K13:L13" si="4">K14+K15</f>
        <v>1456.63</v>
      </c>
      <c r="L13" s="1318">
        <f t="shared" si="4"/>
        <v>1729.96</v>
      </c>
      <c r="M13" s="1217"/>
      <c r="N13" s="1217"/>
      <c r="O13" s="1217"/>
      <c r="P13" s="1217"/>
      <c r="Q13" s="1217"/>
      <c r="R13" s="1217"/>
      <c r="S13" s="1217"/>
    </row>
    <row r="14" spans="1:19" ht="15.75" x14ac:dyDescent="0.25">
      <c r="A14" s="1253"/>
      <c r="B14" s="1253"/>
      <c r="C14" s="350"/>
      <c r="D14" s="194"/>
      <c r="E14" s="467" t="s">
        <v>334</v>
      </c>
      <c r="F14" s="691"/>
      <c r="G14" s="690">
        <v>2000</v>
      </c>
      <c r="H14" s="691"/>
      <c r="I14" s="1263">
        <v>2000</v>
      </c>
      <c r="J14" s="1313">
        <v>863.31</v>
      </c>
      <c r="K14" s="690">
        <v>1356.63</v>
      </c>
      <c r="L14" s="1322">
        <v>1479.96</v>
      </c>
      <c r="M14" s="1217"/>
      <c r="N14" s="1217"/>
      <c r="O14" s="1217"/>
      <c r="P14" s="1217"/>
      <c r="Q14" s="1217"/>
      <c r="R14" s="1217"/>
      <c r="S14" s="1217"/>
    </row>
    <row r="15" spans="1:19" ht="15.75" x14ac:dyDescent="0.25">
      <c r="A15" s="1253"/>
      <c r="B15" s="1253"/>
      <c r="C15" s="350"/>
      <c r="D15" s="194"/>
      <c r="E15" s="467" t="s">
        <v>257</v>
      </c>
      <c r="F15" s="691"/>
      <c r="G15" s="690">
        <v>250</v>
      </c>
      <c r="H15" s="691"/>
      <c r="I15" s="1263">
        <f>SUM(F15:H15)</f>
        <v>250</v>
      </c>
      <c r="J15" s="1313">
        <v>0</v>
      </c>
      <c r="K15" s="690">
        <v>100</v>
      </c>
      <c r="L15" s="1322">
        <v>250</v>
      </c>
      <c r="M15" s="1217"/>
      <c r="N15" s="1217"/>
      <c r="O15" s="1217"/>
      <c r="P15" s="1217"/>
      <c r="Q15" s="1217"/>
      <c r="R15" s="1217"/>
      <c r="S15" s="1217"/>
    </row>
    <row r="16" spans="1:19" ht="15.75" x14ac:dyDescent="0.25">
      <c r="A16" s="1253"/>
      <c r="B16" s="450">
        <v>3</v>
      </c>
      <c r="C16" s="450" t="s">
        <v>290</v>
      </c>
      <c r="D16" s="450" t="s">
        <v>128</v>
      </c>
      <c r="E16" s="450"/>
      <c r="F16" s="689">
        <f t="shared" ref="F16:J16" si="5">SUM(F17:F21)</f>
        <v>0</v>
      </c>
      <c r="G16" s="689">
        <f t="shared" si="5"/>
        <v>4900</v>
      </c>
      <c r="H16" s="689">
        <f t="shared" si="5"/>
        <v>34</v>
      </c>
      <c r="I16" s="689">
        <f t="shared" si="5"/>
        <v>4934</v>
      </c>
      <c r="J16" s="1308">
        <f t="shared" si="5"/>
        <v>1077.7099999999998</v>
      </c>
      <c r="K16" s="689">
        <f t="shared" ref="K16:L16" si="6">SUM(K17:K21)</f>
        <v>1467.82</v>
      </c>
      <c r="L16" s="1317">
        <f t="shared" si="6"/>
        <v>1467.82</v>
      </c>
      <c r="M16" s="1217"/>
      <c r="N16" s="1217"/>
      <c r="O16" s="1217"/>
      <c r="P16" s="1217"/>
      <c r="Q16" s="1217"/>
      <c r="R16" s="1217"/>
      <c r="S16" s="1217"/>
    </row>
    <row r="17" spans="1:32" ht="15.75" x14ac:dyDescent="0.25">
      <c r="A17" s="1253"/>
      <c r="B17" s="451"/>
      <c r="C17" s="350"/>
      <c r="D17" s="194"/>
      <c r="E17" s="467" t="s">
        <v>291</v>
      </c>
      <c r="F17" s="1263"/>
      <c r="G17" s="690"/>
      <c r="H17" s="691">
        <v>34</v>
      </c>
      <c r="I17" s="1263">
        <f>SUM(F17:H17)</f>
        <v>34</v>
      </c>
      <c r="J17" s="1311">
        <v>0</v>
      </c>
      <c r="K17" s="691">
        <v>33.19</v>
      </c>
      <c r="L17" s="1320">
        <v>33.19</v>
      </c>
      <c r="M17" s="1217"/>
      <c r="N17" s="1217"/>
      <c r="O17" s="1217"/>
      <c r="P17" s="1217"/>
      <c r="Q17" s="1217"/>
      <c r="R17" s="1217"/>
      <c r="S17" s="1217"/>
    </row>
    <row r="18" spans="1:32" ht="15.75" x14ac:dyDescent="0.25">
      <c r="A18" s="1253"/>
      <c r="B18" s="194"/>
      <c r="C18" s="467"/>
      <c r="D18" s="651"/>
      <c r="E18" s="1264" t="s">
        <v>67</v>
      </c>
      <c r="F18" s="690"/>
      <c r="G18" s="691">
        <v>1600</v>
      </c>
      <c r="H18" s="691"/>
      <c r="I18" s="1263">
        <v>1600</v>
      </c>
      <c r="J18" s="1311">
        <v>1061.3599999999999</v>
      </c>
      <c r="K18" s="691">
        <v>1418.28</v>
      </c>
      <c r="L18" s="1320">
        <v>1418.28</v>
      </c>
      <c r="M18" s="1217"/>
      <c r="N18" s="1217"/>
      <c r="O18" s="1217"/>
      <c r="P18" s="1217"/>
      <c r="Q18" s="1217"/>
      <c r="R18" s="1217"/>
      <c r="S18" s="1217"/>
    </row>
    <row r="19" spans="1:32" ht="15.75" x14ac:dyDescent="0.25">
      <c r="A19" s="1253"/>
      <c r="B19" s="194"/>
      <c r="C19" s="467"/>
      <c r="D19" s="651"/>
      <c r="E19" s="1264" t="s">
        <v>292</v>
      </c>
      <c r="F19" s="690"/>
      <c r="G19" s="691">
        <v>100</v>
      </c>
      <c r="H19" s="691"/>
      <c r="I19" s="1263">
        <v>100</v>
      </c>
      <c r="J19" s="1314">
        <v>16.350000000000001</v>
      </c>
      <c r="K19" s="1265">
        <v>16.350000000000001</v>
      </c>
      <c r="L19" s="1323">
        <v>16.350000000000001</v>
      </c>
      <c r="M19" s="1217"/>
      <c r="N19" s="1217"/>
      <c r="O19" s="1217"/>
      <c r="P19" s="1217"/>
      <c r="Q19" s="1217"/>
      <c r="R19" s="1217"/>
      <c r="S19" s="1217"/>
    </row>
    <row r="20" spans="1:32" ht="15.75" x14ac:dyDescent="0.25">
      <c r="A20" s="1253"/>
      <c r="B20" s="194"/>
      <c r="C20" s="467"/>
      <c r="D20" s="651"/>
      <c r="E20" s="1264" t="s">
        <v>294</v>
      </c>
      <c r="F20" s="690"/>
      <c r="G20" s="691">
        <v>3000</v>
      </c>
      <c r="H20" s="691"/>
      <c r="I20" s="1263">
        <v>3000</v>
      </c>
      <c r="J20" s="1310">
        <v>0</v>
      </c>
      <c r="K20" s="795">
        <v>0</v>
      </c>
      <c r="L20" s="1319">
        <v>0</v>
      </c>
      <c r="M20" s="1217"/>
      <c r="N20" s="1217"/>
      <c r="O20" s="1217"/>
      <c r="P20" s="1217"/>
      <c r="Q20" s="1217"/>
      <c r="R20" s="1217"/>
      <c r="S20" s="1217"/>
    </row>
    <row r="21" spans="1:32" ht="15.75" x14ac:dyDescent="0.25">
      <c r="A21" s="1253"/>
      <c r="B21" s="194"/>
      <c r="C21" s="467"/>
      <c r="D21" s="651"/>
      <c r="E21" s="1264" t="s">
        <v>295</v>
      </c>
      <c r="F21" s="690"/>
      <c r="G21" s="691">
        <v>200</v>
      </c>
      <c r="H21" s="691"/>
      <c r="I21" s="1263">
        <v>200</v>
      </c>
      <c r="J21" s="1310">
        <v>0</v>
      </c>
      <c r="K21" s="795">
        <v>0</v>
      </c>
      <c r="L21" s="1319">
        <v>0</v>
      </c>
      <c r="M21" s="1217"/>
      <c r="N21" s="1217"/>
      <c r="O21" s="1217"/>
      <c r="P21" s="1217"/>
      <c r="Q21" s="1217"/>
      <c r="R21" s="1217"/>
      <c r="S21" s="1217"/>
    </row>
    <row r="22" spans="1:32" s="436" customFormat="1" ht="15.75" x14ac:dyDescent="0.25">
      <c r="A22" s="1253"/>
      <c r="B22" s="450">
        <v>4</v>
      </c>
      <c r="C22" s="450" t="s">
        <v>1</v>
      </c>
      <c r="D22" s="450"/>
      <c r="E22" s="450"/>
      <c r="F22" s="689">
        <f t="shared" ref="F22:J22" si="7">SUM(F23:F30)</f>
        <v>27000</v>
      </c>
      <c r="G22" s="689">
        <f t="shared" si="7"/>
        <v>5900</v>
      </c>
      <c r="H22" s="689">
        <f t="shared" si="7"/>
        <v>0</v>
      </c>
      <c r="I22" s="689">
        <f t="shared" si="7"/>
        <v>32900</v>
      </c>
      <c r="J22" s="1308">
        <f t="shared" si="7"/>
        <v>22768.399999999998</v>
      </c>
      <c r="K22" s="689">
        <f t="shared" ref="K22:L22" si="8">SUM(K23:K30)</f>
        <v>35975.82</v>
      </c>
      <c r="L22" s="1317">
        <f t="shared" si="8"/>
        <v>43097.91</v>
      </c>
      <c r="M22" s="1266"/>
      <c r="N22" s="1266"/>
      <c r="O22" s="1266"/>
      <c r="P22" s="1266"/>
      <c r="Q22" s="1266"/>
      <c r="R22" s="1266"/>
      <c r="S22" s="1266"/>
      <c r="T22" s="685"/>
      <c r="U22" s="685"/>
      <c r="V22" s="685"/>
      <c r="W22" s="685"/>
      <c r="X22" s="685"/>
      <c r="Y22" s="685"/>
      <c r="Z22" s="685"/>
      <c r="AA22" s="685"/>
      <c r="AB22" s="685"/>
      <c r="AC22" s="685"/>
      <c r="AD22" s="685"/>
      <c r="AE22" s="685"/>
      <c r="AF22" s="685"/>
    </row>
    <row r="23" spans="1:32" ht="15.75" x14ac:dyDescent="0.25">
      <c r="A23" s="1253"/>
      <c r="B23" s="451"/>
      <c r="C23" s="448"/>
      <c r="D23" s="195"/>
      <c r="E23" s="1267" t="s">
        <v>411</v>
      </c>
      <c r="F23" s="795"/>
      <c r="G23" s="708">
        <v>3000</v>
      </c>
      <c r="H23" s="795"/>
      <c r="I23" s="1261">
        <v>3000</v>
      </c>
      <c r="J23" s="1310">
        <v>2107.87</v>
      </c>
      <c r="K23" s="795">
        <v>3645.25</v>
      </c>
      <c r="L23" s="1319">
        <v>3650.71</v>
      </c>
      <c r="M23" s="1217"/>
      <c r="N23" s="1217"/>
      <c r="O23" s="1217"/>
      <c r="P23" s="1217"/>
      <c r="Q23" s="1217"/>
      <c r="R23" s="1217"/>
      <c r="S23" s="1217"/>
    </row>
    <row r="24" spans="1:32" ht="15.75" x14ac:dyDescent="0.25">
      <c r="A24" s="1253"/>
      <c r="B24" s="1253"/>
      <c r="C24" s="350"/>
      <c r="D24" s="194"/>
      <c r="E24" s="354" t="s">
        <v>264</v>
      </c>
      <c r="F24" s="691"/>
      <c r="G24" s="690">
        <v>1500</v>
      </c>
      <c r="H24" s="691"/>
      <c r="I24" s="1263">
        <f t="shared" ref="I24:I27" si="9">SUM(F24:H24)</f>
        <v>1500</v>
      </c>
      <c r="J24" s="1311">
        <v>1160.83</v>
      </c>
      <c r="K24" s="691">
        <v>1809.84</v>
      </c>
      <c r="L24" s="1320">
        <v>2118.69</v>
      </c>
      <c r="M24" s="1217"/>
      <c r="N24" s="1217"/>
      <c r="O24" s="1217"/>
      <c r="P24" s="1217"/>
      <c r="Q24" s="1217"/>
      <c r="R24" s="1217"/>
      <c r="S24" s="1217"/>
    </row>
    <row r="25" spans="1:32" ht="15.75" x14ac:dyDescent="0.25">
      <c r="A25" s="1253"/>
      <c r="B25" s="1253"/>
      <c r="C25" s="350"/>
      <c r="D25" s="194"/>
      <c r="E25" s="354" t="s">
        <v>287</v>
      </c>
      <c r="F25" s="691"/>
      <c r="G25" s="690">
        <v>200</v>
      </c>
      <c r="H25" s="691"/>
      <c r="I25" s="1263">
        <f t="shared" si="9"/>
        <v>200</v>
      </c>
      <c r="J25" s="1311">
        <v>44.4</v>
      </c>
      <c r="K25" s="691">
        <v>55.24</v>
      </c>
      <c r="L25" s="1320">
        <v>234.28</v>
      </c>
      <c r="M25" s="1217"/>
      <c r="N25" s="1217"/>
      <c r="O25" s="1217"/>
      <c r="P25" s="1217"/>
      <c r="Q25" s="1217"/>
      <c r="R25" s="1217"/>
      <c r="S25" s="1217"/>
    </row>
    <row r="26" spans="1:32" ht="15.75" x14ac:dyDescent="0.25">
      <c r="A26" s="1253"/>
      <c r="B26" s="1253"/>
      <c r="C26" s="350"/>
      <c r="D26" s="194"/>
      <c r="E26" s="354" t="s">
        <v>288</v>
      </c>
      <c r="F26" s="691"/>
      <c r="G26" s="690">
        <v>600</v>
      </c>
      <c r="H26" s="691"/>
      <c r="I26" s="1263">
        <v>600</v>
      </c>
      <c r="J26" s="1311">
        <v>0</v>
      </c>
      <c r="K26" s="691">
        <v>114.99</v>
      </c>
      <c r="L26" s="1320">
        <v>114.99</v>
      </c>
      <c r="M26" s="1217"/>
      <c r="N26" s="1217"/>
      <c r="O26" s="1217"/>
      <c r="P26" s="1217"/>
      <c r="Q26" s="1217"/>
      <c r="R26" s="1217"/>
      <c r="S26" s="1217"/>
    </row>
    <row r="27" spans="1:32" ht="15.75" x14ac:dyDescent="0.25">
      <c r="A27" s="1253"/>
      <c r="B27" s="1253"/>
      <c r="C27" s="350"/>
      <c r="D27" s="194"/>
      <c r="E27" s="354" t="s">
        <v>289</v>
      </c>
      <c r="F27" s="691"/>
      <c r="G27" s="690">
        <v>100</v>
      </c>
      <c r="H27" s="691"/>
      <c r="I27" s="1263">
        <f t="shared" si="9"/>
        <v>100</v>
      </c>
      <c r="J27" s="1311">
        <v>42.54</v>
      </c>
      <c r="K27" s="691">
        <v>83.54</v>
      </c>
      <c r="L27" s="1320">
        <v>83.54</v>
      </c>
      <c r="M27" s="1217"/>
      <c r="N27" s="1217"/>
      <c r="O27" s="1217"/>
      <c r="P27" s="1217"/>
      <c r="Q27" s="1217"/>
      <c r="R27" s="1217"/>
      <c r="S27" s="1217"/>
    </row>
    <row r="28" spans="1:32" ht="15.75" x14ac:dyDescent="0.25">
      <c r="A28" s="1253"/>
      <c r="B28" s="1253"/>
      <c r="C28" s="350"/>
      <c r="D28" s="194"/>
      <c r="E28" s="354" t="s">
        <v>521</v>
      </c>
      <c r="F28" s="691"/>
      <c r="G28" s="690">
        <v>0</v>
      </c>
      <c r="H28" s="691"/>
      <c r="I28" s="1263">
        <v>0</v>
      </c>
      <c r="J28" s="1311">
        <v>1533</v>
      </c>
      <c r="K28" s="691">
        <v>1533.5</v>
      </c>
      <c r="L28" s="1320">
        <v>3672.02</v>
      </c>
      <c r="M28" s="1217"/>
      <c r="N28" s="1217"/>
      <c r="O28" s="1217"/>
      <c r="P28" s="1217"/>
      <c r="Q28" s="1217"/>
      <c r="R28" s="1217"/>
      <c r="S28" s="1217"/>
    </row>
    <row r="29" spans="1:32" ht="15.75" x14ac:dyDescent="0.25">
      <c r="A29" s="1253"/>
      <c r="B29" s="1253"/>
      <c r="C29" s="350"/>
      <c r="D29" s="194"/>
      <c r="E29" s="354" t="s">
        <v>412</v>
      </c>
      <c r="F29" s="691"/>
      <c r="G29" s="690">
        <v>500</v>
      </c>
      <c r="H29" s="691"/>
      <c r="I29" s="1263">
        <v>500</v>
      </c>
      <c r="J29" s="1311">
        <v>0</v>
      </c>
      <c r="K29" s="691">
        <v>0</v>
      </c>
      <c r="L29" s="1320">
        <v>500</v>
      </c>
      <c r="M29" s="1217"/>
      <c r="N29" s="1217"/>
      <c r="O29" s="1217"/>
      <c r="P29" s="1217"/>
      <c r="Q29" s="1217"/>
      <c r="R29" s="1217"/>
      <c r="S29" s="1217"/>
    </row>
    <row r="30" spans="1:32" ht="15.75" x14ac:dyDescent="0.25">
      <c r="A30" s="1253"/>
      <c r="B30" s="1253"/>
      <c r="C30" s="350"/>
      <c r="D30" s="194"/>
      <c r="E30" s="354" t="s">
        <v>296</v>
      </c>
      <c r="F30" s="691">
        <v>27000</v>
      </c>
      <c r="G30" s="690">
        <v>0</v>
      </c>
      <c r="H30" s="691"/>
      <c r="I30" s="1263">
        <v>27000</v>
      </c>
      <c r="J30" s="1311">
        <v>17879.759999999998</v>
      </c>
      <c r="K30" s="691">
        <v>28733.46</v>
      </c>
      <c r="L30" s="1320">
        <v>32723.68</v>
      </c>
      <c r="M30" s="1217"/>
      <c r="N30" s="1217"/>
      <c r="O30" s="1217"/>
      <c r="P30" s="1217"/>
      <c r="Q30" s="1217"/>
      <c r="R30" s="1217"/>
      <c r="S30" s="1217"/>
    </row>
    <row r="31" spans="1:32" ht="15.75" x14ac:dyDescent="0.25">
      <c r="A31" s="1253"/>
      <c r="B31" s="450">
        <v>5</v>
      </c>
      <c r="C31" s="450" t="s">
        <v>305</v>
      </c>
      <c r="D31" s="450"/>
      <c r="E31" s="450"/>
      <c r="F31" s="689">
        <f t="shared" ref="F31:L31" si="10">SUM(F32:F36)</f>
        <v>0</v>
      </c>
      <c r="G31" s="689">
        <f t="shared" si="10"/>
        <v>3300</v>
      </c>
      <c r="H31" s="689">
        <f t="shared" si="10"/>
        <v>3000</v>
      </c>
      <c r="I31" s="689">
        <f t="shared" si="10"/>
        <v>6300</v>
      </c>
      <c r="J31" s="1308">
        <f t="shared" si="10"/>
        <v>3009.9</v>
      </c>
      <c r="K31" s="689">
        <f t="shared" si="10"/>
        <v>4027.75</v>
      </c>
      <c r="L31" s="1317">
        <f t="shared" si="10"/>
        <v>27503.739999999998</v>
      </c>
      <c r="M31" s="1217"/>
      <c r="N31" s="1217"/>
      <c r="O31" s="1217"/>
      <c r="P31" s="1217"/>
      <c r="Q31" s="1217"/>
      <c r="R31" s="1217"/>
      <c r="S31" s="1217"/>
    </row>
    <row r="32" spans="1:32" ht="15.75" x14ac:dyDescent="0.25">
      <c r="A32" s="1253"/>
      <c r="B32" s="451"/>
      <c r="C32" s="350"/>
      <c r="D32" s="194"/>
      <c r="E32" s="354" t="s">
        <v>306</v>
      </c>
      <c r="F32" s="691"/>
      <c r="G32" s="690">
        <v>300</v>
      </c>
      <c r="H32" s="691"/>
      <c r="I32" s="1263">
        <v>300</v>
      </c>
      <c r="J32" s="1311">
        <v>99.9</v>
      </c>
      <c r="K32" s="691">
        <v>99.9</v>
      </c>
      <c r="L32" s="1320">
        <v>99.9</v>
      </c>
      <c r="M32" s="1217"/>
      <c r="N32" s="1217"/>
      <c r="O32" s="1217"/>
      <c r="P32" s="1217"/>
      <c r="Q32" s="1217"/>
      <c r="R32" s="1217"/>
      <c r="S32" s="1217"/>
    </row>
    <row r="33" spans="1:19" ht="15.75" x14ac:dyDescent="0.25">
      <c r="A33" s="1253"/>
      <c r="B33" s="1253"/>
      <c r="C33" s="350"/>
      <c r="D33" s="194"/>
      <c r="E33" s="354" t="s">
        <v>522</v>
      </c>
      <c r="F33" s="691"/>
      <c r="G33" s="690">
        <v>0</v>
      </c>
      <c r="H33" s="691"/>
      <c r="I33" s="1263">
        <v>0</v>
      </c>
      <c r="J33" s="1311">
        <v>1250</v>
      </c>
      <c r="K33" s="691">
        <v>1250</v>
      </c>
      <c r="L33" s="1320">
        <v>1880</v>
      </c>
      <c r="M33" s="1268"/>
      <c r="N33" s="1268"/>
      <c r="O33" s="1268"/>
      <c r="P33" s="1268"/>
      <c r="Q33" s="1268"/>
      <c r="R33" s="1268"/>
      <c r="S33" s="1268"/>
    </row>
    <row r="34" spans="1:19" ht="15.75" x14ac:dyDescent="0.25">
      <c r="A34" s="1303"/>
      <c r="B34" s="1303"/>
      <c r="C34" s="350"/>
      <c r="D34" s="194"/>
      <c r="E34" s="354" t="s">
        <v>335</v>
      </c>
      <c r="F34" s="691"/>
      <c r="G34" s="690"/>
      <c r="H34" s="691">
        <v>3000</v>
      </c>
      <c r="I34" s="1263">
        <v>3000</v>
      </c>
      <c r="J34" s="1311"/>
      <c r="K34" s="691">
        <v>2677.85</v>
      </c>
      <c r="L34" s="1320">
        <v>2677.85</v>
      </c>
      <c r="M34" s="1302"/>
      <c r="N34" s="1302"/>
      <c r="O34" s="1302"/>
      <c r="P34" s="1302"/>
      <c r="Q34" s="1302"/>
      <c r="R34" s="1302"/>
      <c r="S34" s="1302"/>
    </row>
    <row r="35" spans="1:19" ht="15.75" x14ac:dyDescent="0.25">
      <c r="A35" s="1329"/>
      <c r="B35" s="1329"/>
      <c r="C35" s="350"/>
      <c r="D35" s="194"/>
      <c r="E35" s="354" t="s">
        <v>516</v>
      </c>
      <c r="F35" s="691"/>
      <c r="G35" s="690"/>
      <c r="H35" s="691"/>
      <c r="I35" s="1263">
        <v>0</v>
      </c>
      <c r="J35" s="1311"/>
      <c r="K35" s="691"/>
      <c r="L35" s="1320">
        <v>19738.349999999999</v>
      </c>
      <c r="M35" s="1302"/>
      <c r="N35" s="1302"/>
      <c r="O35" s="1302"/>
      <c r="P35" s="1302"/>
      <c r="Q35" s="1302"/>
      <c r="R35" s="1302"/>
      <c r="S35" s="1302"/>
    </row>
    <row r="36" spans="1:19" ht="15.75" x14ac:dyDescent="0.25">
      <c r="A36" s="1253"/>
      <c r="B36" s="1253"/>
      <c r="C36" s="350"/>
      <c r="D36" s="194"/>
      <c r="E36" s="354" t="s">
        <v>339</v>
      </c>
      <c r="F36" s="691"/>
      <c r="G36" s="690">
        <v>3000</v>
      </c>
      <c r="H36" s="691"/>
      <c r="I36" s="1263">
        <v>3000</v>
      </c>
      <c r="J36" s="1311">
        <v>1660</v>
      </c>
      <c r="K36" s="691" t="s">
        <v>489</v>
      </c>
      <c r="L36" s="1320">
        <v>3107.64</v>
      </c>
      <c r="M36" s="1217"/>
      <c r="N36" s="1217"/>
      <c r="O36" s="1217"/>
      <c r="P36" s="1217"/>
      <c r="Q36" s="1217"/>
      <c r="R36" s="1217"/>
      <c r="S36" s="1217"/>
    </row>
    <row r="37" spans="1:19" s="22" customFormat="1" ht="15.75" x14ac:dyDescent="0.25">
      <c r="A37" s="1253"/>
      <c r="B37" s="1269"/>
      <c r="C37" s="350"/>
      <c r="D37" s="1270"/>
      <c r="E37" s="605" t="s">
        <v>297</v>
      </c>
      <c r="F37" s="1271">
        <f t="shared" ref="F37:J37" si="11">SUM(F9+F13+F16+F22+F31)</f>
        <v>27000</v>
      </c>
      <c r="G37" s="1271">
        <f t="shared" si="11"/>
        <v>22850</v>
      </c>
      <c r="H37" s="1271">
        <f t="shared" si="11"/>
        <v>3034</v>
      </c>
      <c r="I37" s="1271">
        <f t="shared" si="11"/>
        <v>52884</v>
      </c>
      <c r="J37" s="1315">
        <f t="shared" si="11"/>
        <v>32064.399999999998</v>
      </c>
      <c r="K37" s="1325">
        <f t="shared" ref="K37:L37" si="12">SUM(K9+K13+K16+K22+K31)</f>
        <v>49454.520000000004</v>
      </c>
      <c r="L37" s="1324">
        <f t="shared" si="12"/>
        <v>81105.429999999993</v>
      </c>
      <c r="M37" s="1244"/>
      <c r="N37" s="1244"/>
      <c r="O37" s="1244"/>
      <c r="P37" s="1244"/>
      <c r="Q37" s="1244"/>
      <c r="R37" s="1244"/>
      <c r="S37" s="1244"/>
    </row>
    <row r="38" spans="1:19" x14ac:dyDescent="0.2">
      <c r="K38" s="122"/>
    </row>
    <row r="39" spans="1:19" x14ac:dyDescent="0.2">
      <c r="J39" s="629"/>
      <c r="K39" s="1326"/>
      <c r="L39" s="629"/>
    </row>
    <row r="40" spans="1:19" x14ac:dyDescent="0.2">
      <c r="K40" s="122"/>
    </row>
    <row r="41" spans="1:19" x14ac:dyDescent="0.2">
      <c r="K41" s="122"/>
    </row>
    <row r="42" spans="1:19" x14ac:dyDescent="0.2">
      <c r="K42" s="122"/>
    </row>
    <row r="43" spans="1:19" x14ac:dyDescent="0.2">
      <c r="K43" s="122"/>
    </row>
    <row r="44" spans="1:19" x14ac:dyDescent="0.2">
      <c r="K44" s="122"/>
    </row>
    <row r="45" spans="1:19" x14ac:dyDescent="0.2">
      <c r="K45" s="122"/>
    </row>
    <row r="46" spans="1:19" x14ac:dyDescent="0.2">
      <c r="K46" s="122"/>
    </row>
    <row r="47" spans="1:19" x14ac:dyDescent="0.2">
      <c r="K47" s="122"/>
    </row>
    <row r="48" spans="1:19" x14ac:dyDescent="0.2">
      <c r="K48" s="122"/>
    </row>
    <row r="49" spans="11:11" x14ac:dyDescent="0.2">
      <c r="K49" s="122"/>
    </row>
    <row r="50" spans="11:11" x14ac:dyDescent="0.2">
      <c r="K50" s="122"/>
    </row>
    <row r="51" spans="11:11" x14ac:dyDescent="0.2">
      <c r="K51" s="122"/>
    </row>
    <row r="52" spans="11:11" x14ac:dyDescent="0.2">
      <c r="K52" s="122"/>
    </row>
    <row r="53" spans="11:11" x14ac:dyDescent="0.2">
      <c r="K53" s="122"/>
    </row>
    <row r="54" spans="11:11" x14ac:dyDescent="0.2">
      <c r="K54" s="122"/>
    </row>
    <row r="55" spans="11:11" x14ac:dyDescent="0.2">
      <c r="K55" s="122"/>
    </row>
    <row r="56" spans="11:11" x14ac:dyDescent="0.2">
      <c r="K56" s="122"/>
    </row>
    <row r="57" spans="11:11" x14ac:dyDescent="0.2">
      <c r="K57" s="122"/>
    </row>
    <row r="58" spans="11:11" x14ac:dyDescent="0.2">
      <c r="K58" s="122"/>
    </row>
    <row r="59" spans="11:11" x14ac:dyDescent="0.2">
      <c r="K59" s="122"/>
    </row>
    <row r="60" spans="11:11" x14ac:dyDescent="0.2">
      <c r="K60" s="122"/>
    </row>
    <row r="61" spans="11:11" x14ac:dyDescent="0.2">
      <c r="K61" s="122"/>
    </row>
    <row r="62" spans="11:11" x14ac:dyDescent="0.2">
      <c r="K62" s="122"/>
    </row>
    <row r="63" spans="11:11" x14ac:dyDescent="0.2">
      <c r="K63" s="122"/>
    </row>
    <row r="64" spans="11:11" x14ac:dyDescent="0.2">
      <c r="K64" s="122"/>
    </row>
    <row r="65" spans="11:11" x14ac:dyDescent="0.2">
      <c r="K65" s="122"/>
    </row>
    <row r="66" spans="11:11" x14ac:dyDescent="0.2">
      <c r="K66" s="122"/>
    </row>
    <row r="67" spans="11:11" x14ac:dyDescent="0.2">
      <c r="K67" s="122"/>
    </row>
    <row r="68" spans="11:11" x14ac:dyDescent="0.2">
      <c r="K68" s="122"/>
    </row>
    <row r="69" spans="11:11" x14ac:dyDescent="0.2">
      <c r="K69" s="122"/>
    </row>
    <row r="70" spans="11:11" x14ac:dyDescent="0.2">
      <c r="K70" s="122"/>
    </row>
    <row r="71" spans="11:11" x14ac:dyDescent="0.2">
      <c r="K71" s="122"/>
    </row>
    <row r="72" spans="11:11" x14ac:dyDescent="0.2">
      <c r="K72" s="122"/>
    </row>
    <row r="73" spans="11:11" x14ac:dyDescent="0.2">
      <c r="K73" s="122"/>
    </row>
    <row r="74" spans="11:11" x14ac:dyDescent="0.2">
      <c r="K74" s="122"/>
    </row>
    <row r="75" spans="11:11" x14ac:dyDescent="0.2">
      <c r="K75" s="122"/>
    </row>
    <row r="76" spans="11:11" x14ac:dyDescent="0.2">
      <c r="K76" s="122"/>
    </row>
    <row r="77" spans="11:11" x14ac:dyDescent="0.2">
      <c r="K77" s="122"/>
    </row>
    <row r="78" spans="11:11" x14ac:dyDescent="0.2">
      <c r="K78" s="122"/>
    </row>
    <row r="79" spans="11:11" x14ac:dyDescent="0.2">
      <c r="K79" s="122"/>
    </row>
    <row r="80" spans="11:11" x14ac:dyDescent="0.2">
      <c r="K80" s="122"/>
    </row>
    <row r="81" spans="11:11" x14ac:dyDescent="0.2">
      <c r="K81" s="122"/>
    </row>
    <row r="82" spans="11:11" x14ac:dyDescent="0.2">
      <c r="K82" s="122"/>
    </row>
    <row r="83" spans="11:11" x14ac:dyDescent="0.2">
      <c r="K83" s="122"/>
    </row>
    <row r="84" spans="11:11" x14ac:dyDescent="0.2">
      <c r="K84" s="122"/>
    </row>
    <row r="85" spans="11:11" x14ac:dyDescent="0.2">
      <c r="K85" s="122"/>
    </row>
    <row r="86" spans="11:11" x14ac:dyDescent="0.2">
      <c r="K86" s="122"/>
    </row>
    <row r="87" spans="11:11" x14ac:dyDescent="0.2">
      <c r="K87" s="122"/>
    </row>
    <row r="88" spans="11:11" x14ac:dyDescent="0.2">
      <c r="K88" s="122"/>
    </row>
    <row r="89" spans="11:11" x14ac:dyDescent="0.2">
      <c r="K89" s="122"/>
    </row>
    <row r="90" spans="11:11" x14ac:dyDescent="0.2">
      <c r="K90" s="122"/>
    </row>
    <row r="91" spans="11:11" x14ac:dyDescent="0.2">
      <c r="K91" s="122"/>
    </row>
    <row r="92" spans="11:11" x14ac:dyDescent="0.2">
      <c r="K92" s="122"/>
    </row>
    <row r="93" spans="11:11" x14ac:dyDescent="0.2">
      <c r="K93" s="122"/>
    </row>
    <row r="94" spans="11:11" x14ac:dyDescent="0.2">
      <c r="K94" s="122"/>
    </row>
    <row r="95" spans="11:11" x14ac:dyDescent="0.2">
      <c r="K95" s="122"/>
    </row>
    <row r="96" spans="11:11" x14ac:dyDescent="0.2">
      <c r="K96" s="122"/>
    </row>
    <row r="97" spans="11:11" x14ac:dyDescent="0.2">
      <c r="K97" s="122"/>
    </row>
    <row r="98" spans="11:11" x14ac:dyDescent="0.2">
      <c r="K98" s="122"/>
    </row>
    <row r="99" spans="11:11" x14ac:dyDescent="0.2">
      <c r="K99" s="122"/>
    </row>
    <row r="100" spans="11:11" x14ac:dyDescent="0.2">
      <c r="K100" s="122"/>
    </row>
    <row r="101" spans="11:11" x14ac:dyDescent="0.2">
      <c r="K101" s="122"/>
    </row>
    <row r="102" spans="11:11" x14ac:dyDescent="0.2">
      <c r="K102" s="122"/>
    </row>
    <row r="103" spans="11:11" x14ac:dyDescent="0.2">
      <c r="K103" s="122"/>
    </row>
    <row r="104" spans="11:11" x14ac:dyDescent="0.2">
      <c r="K104" s="122"/>
    </row>
    <row r="105" spans="11:11" x14ac:dyDescent="0.2">
      <c r="K105" s="122"/>
    </row>
    <row r="106" spans="11:11" x14ac:dyDescent="0.2">
      <c r="K106" s="122"/>
    </row>
    <row r="107" spans="11:11" x14ac:dyDescent="0.2">
      <c r="K107" s="122"/>
    </row>
    <row r="108" spans="11:11" x14ac:dyDescent="0.2">
      <c r="K108" s="122"/>
    </row>
    <row r="109" spans="11:11" x14ac:dyDescent="0.2">
      <c r="K109" s="122"/>
    </row>
    <row r="110" spans="11:11" x14ac:dyDescent="0.2">
      <c r="K110" s="122"/>
    </row>
    <row r="111" spans="11:11" x14ac:dyDescent="0.2">
      <c r="K111" s="122"/>
    </row>
    <row r="112" spans="11:11" x14ac:dyDescent="0.2">
      <c r="K112" s="122"/>
    </row>
    <row r="113" spans="11:11" x14ac:dyDescent="0.2">
      <c r="K113" s="122"/>
    </row>
  </sheetData>
  <mergeCells count="11">
    <mergeCell ref="K3:K7"/>
    <mergeCell ref="L3:L7"/>
    <mergeCell ref="A1:J1"/>
    <mergeCell ref="A3:I3"/>
    <mergeCell ref="I6:I7"/>
    <mergeCell ref="B4:I4"/>
    <mergeCell ref="J3:J7"/>
    <mergeCell ref="D5:I5"/>
    <mergeCell ref="F6:F7"/>
    <mergeCell ref="G6:G7"/>
    <mergeCell ref="H6:H7"/>
  </mergeCells>
  <phoneticPr fontId="3" type="noConversion"/>
  <printOptions horizontalCentered="1"/>
  <pageMargins left="0.15748031496062992" right="0.15748031496062992" top="0.43307086614173229" bottom="0.23622047244094491" header="0.39370078740157483" footer="0.19685039370078741"/>
  <pageSetup paperSize="9" orientation="landscape" r:id="rId1"/>
  <headerFooter alignWithMargins="0">
    <oddFooter>&amp;LNávrh Rozpočtu 2015&amp;CP10&amp;Rv11022015</oddFooter>
  </headerFooter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topLeftCell="B1" zoomScaleNormal="100" workbookViewId="0">
      <selection activeCell="M20" sqref="M20"/>
    </sheetView>
  </sheetViews>
  <sheetFormatPr defaultRowHeight="12.75" x14ac:dyDescent="0.2"/>
  <cols>
    <col min="1" max="1" width="3.85546875" style="1" hidden="1" customWidth="1"/>
    <col min="2" max="2" width="3.7109375" style="81" customWidth="1"/>
    <col min="3" max="3" width="8.7109375" style="16" customWidth="1"/>
    <col min="4" max="4" width="2.28515625" style="16" hidden="1" customWidth="1"/>
    <col min="5" max="5" width="38.28515625" style="16" customWidth="1"/>
    <col min="6" max="6" width="11.140625" style="16" customWidth="1"/>
    <col min="7" max="7" width="11.140625" style="16" hidden="1" customWidth="1"/>
    <col min="8" max="8" width="12.7109375" style="16" customWidth="1"/>
    <col min="9" max="9" width="11.140625" style="16" customWidth="1"/>
    <col min="10" max="10" width="12.85546875" style="16" customWidth="1"/>
    <col min="11" max="13" width="15" style="1218" customWidth="1"/>
    <col min="14" max="16384" width="9.140625" style="16"/>
  </cols>
  <sheetData>
    <row r="1" spans="1:20" ht="23.25" x14ac:dyDescent="0.35">
      <c r="A1" s="1532" t="s">
        <v>346</v>
      </c>
      <c r="B1" s="1532"/>
      <c r="C1" s="1532"/>
      <c r="D1" s="1532"/>
      <c r="E1" s="1532"/>
      <c r="F1" s="1532"/>
      <c r="G1" s="1532"/>
      <c r="H1" s="1532"/>
      <c r="I1" s="1532"/>
      <c r="J1" s="1532"/>
      <c r="K1" s="1532"/>
      <c r="L1" s="16"/>
      <c r="M1" s="16"/>
    </row>
    <row r="2" spans="1:20" ht="16.5" customHeight="1" thickBot="1" x14ac:dyDescent="0.25"/>
    <row r="3" spans="1:20" ht="13.5" customHeight="1" thickBot="1" x14ac:dyDescent="0.25">
      <c r="A3" s="1398" t="s">
        <v>370</v>
      </c>
      <c r="B3" s="1399"/>
      <c r="C3" s="1399"/>
      <c r="D3" s="1399"/>
      <c r="E3" s="1399"/>
      <c r="F3" s="1399"/>
      <c r="G3" s="1399"/>
      <c r="H3" s="1399"/>
      <c r="I3" s="1399"/>
      <c r="J3" s="1399"/>
      <c r="K3" s="1473" t="s">
        <v>470</v>
      </c>
      <c r="L3" s="1473" t="s">
        <v>471</v>
      </c>
      <c r="M3" s="1473" t="s">
        <v>493</v>
      </c>
    </row>
    <row r="4" spans="1:20" ht="18.75" customHeight="1" x14ac:dyDescent="0.2">
      <c r="A4" s="1437" t="s">
        <v>132</v>
      </c>
      <c r="B4" s="1533"/>
      <c r="C4" s="1533"/>
      <c r="D4" s="1533"/>
      <c r="E4" s="1533"/>
      <c r="F4" s="1533"/>
      <c r="G4" s="1533"/>
      <c r="H4" s="1533"/>
      <c r="I4" s="1533"/>
      <c r="J4" s="1534"/>
      <c r="K4" s="1530"/>
      <c r="L4" s="1530"/>
      <c r="M4" s="1530"/>
    </row>
    <row r="5" spans="1:20" ht="13.5" thickBot="1" x14ac:dyDescent="0.25">
      <c r="A5" s="7"/>
      <c r="B5" s="334" t="s">
        <v>94</v>
      </c>
      <c r="C5" s="204" t="s">
        <v>17</v>
      </c>
      <c r="D5" s="437"/>
      <c r="E5" s="438"/>
      <c r="F5" s="336" t="s">
        <v>18</v>
      </c>
      <c r="G5" s="336"/>
      <c r="H5" s="336"/>
      <c r="I5" s="336"/>
      <c r="J5" s="337"/>
      <c r="K5" s="1530"/>
      <c r="L5" s="1530"/>
      <c r="M5" s="1530"/>
    </row>
    <row r="6" spans="1:20" x14ac:dyDescent="0.2">
      <c r="A6" s="8"/>
      <c r="B6" s="338" t="s">
        <v>95</v>
      </c>
      <c r="C6" s="211" t="s">
        <v>93</v>
      </c>
      <c r="D6" s="439"/>
      <c r="E6" s="163" t="s">
        <v>11</v>
      </c>
      <c r="F6" s="1432">
        <v>610</v>
      </c>
      <c r="G6" s="1434">
        <v>620</v>
      </c>
      <c r="H6" s="1434">
        <v>630</v>
      </c>
      <c r="I6" s="1535">
        <v>640</v>
      </c>
      <c r="J6" s="1435" t="s">
        <v>9</v>
      </c>
      <c r="K6" s="1530"/>
      <c r="L6" s="1530"/>
      <c r="M6" s="1530"/>
    </row>
    <row r="7" spans="1:20" ht="13.5" thickBot="1" x14ac:dyDescent="0.25">
      <c r="A7" s="133"/>
      <c r="B7" s="340"/>
      <c r="C7" s="213"/>
      <c r="D7" s="440"/>
      <c r="E7" s="167"/>
      <c r="F7" s="1433"/>
      <c r="G7" s="1408"/>
      <c r="H7" s="1408"/>
      <c r="I7" s="1401"/>
      <c r="J7" s="1436"/>
      <c r="K7" s="1531"/>
      <c r="L7" s="1531"/>
      <c r="M7" s="1531"/>
    </row>
    <row r="8" spans="1:20" ht="16.5" thickTop="1" x14ac:dyDescent="0.25">
      <c r="A8" s="132">
        <v>1</v>
      </c>
      <c r="B8" s="441" t="s">
        <v>298</v>
      </c>
      <c r="C8" s="442"/>
      <c r="D8" s="443"/>
      <c r="E8" s="443"/>
      <c r="F8" s="796">
        <f t="shared" ref="F8:K8" si="0">SUM(F9+F11+F14)</f>
        <v>0</v>
      </c>
      <c r="G8" s="797">
        <f t="shared" si="0"/>
        <v>0</v>
      </c>
      <c r="H8" s="797">
        <f t="shared" si="0"/>
        <v>26000</v>
      </c>
      <c r="I8" s="797">
        <f t="shared" si="0"/>
        <v>6620</v>
      </c>
      <c r="J8" s="798">
        <f t="shared" si="0"/>
        <v>32620</v>
      </c>
      <c r="K8" s="1219">
        <f t="shared" si="0"/>
        <v>15685.8</v>
      </c>
      <c r="L8" s="1219">
        <f t="shared" ref="L8:M8" si="1">SUM(L9+L11+L14)</f>
        <v>26904.77</v>
      </c>
      <c r="M8" s="1219">
        <f t="shared" si="1"/>
        <v>36110.630000000005</v>
      </c>
    </row>
    <row r="9" spans="1:20" ht="15.75" x14ac:dyDescent="0.25">
      <c r="A9" s="87"/>
      <c r="B9" s="342"/>
      <c r="C9" s="444" t="s">
        <v>162</v>
      </c>
      <c r="D9" s="445"/>
      <c r="E9" s="446"/>
      <c r="F9" s="799">
        <f t="shared" ref="F9:M9" si="2">SUM(F10:F10)</f>
        <v>0</v>
      </c>
      <c r="G9" s="800">
        <f t="shared" si="2"/>
        <v>0</v>
      </c>
      <c r="H9" s="800">
        <f t="shared" si="2"/>
        <v>0</v>
      </c>
      <c r="I9" s="800">
        <f t="shared" si="2"/>
        <v>1000</v>
      </c>
      <c r="J9" s="801">
        <f t="shared" si="2"/>
        <v>1000</v>
      </c>
      <c r="K9" s="1206">
        <f t="shared" si="2"/>
        <v>680</v>
      </c>
      <c r="L9" s="1206">
        <f t="shared" si="2"/>
        <v>1360</v>
      </c>
      <c r="M9" s="1206">
        <f t="shared" si="2"/>
        <v>2040</v>
      </c>
    </row>
    <row r="10" spans="1:20" ht="15.75" x14ac:dyDescent="0.25">
      <c r="A10" s="87"/>
      <c r="B10" s="1249"/>
      <c r="C10" s="350" t="s">
        <v>233</v>
      </c>
      <c r="D10" s="194"/>
      <c r="E10" s="447" t="s">
        <v>299</v>
      </c>
      <c r="F10" s="802"/>
      <c r="G10" s="803"/>
      <c r="H10" s="804"/>
      <c r="I10" s="803">
        <v>1000</v>
      </c>
      <c r="J10" s="805">
        <v>1000</v>
      </c>
      <c r="K10" s="692">
        <v>680</v>
      </c>
      <c r="L10" s="692">
        <v>1360</v>
      </c>
      <c r="M10" s="692">
        <v>2040</v>
      </c>
    </row>
    <row r="11" spans="1:20" ht="15.75" x14ac:dyDescent="0.25">
      <c r="A11" s="87"/>
      <c r="B11" s="342"/>
      <c r="C11" s="444" t="s">
        <v>304</v>
      </c>
      <c r="D11" s="445"/>
      <c r="E11" s="446"/>
      <c r="F11" s="799">
        <f>SUM(F12:F13)</f>
        <v>0</v>
      </c>
      <c r="G11" s="800">
        <f t="shared" ref="G11:K11" si="3">SUM(G12:G13)</f>
        <v>0</v>
      </c>
      <c r="H11" s="800">
        <f t="shared" si="3"/>
        <v>0</v>
      </c>
      <c r="I11" s="800">
        <f t="shared" si="3"/>
        <v>500</v>
      </c>
      <c r="J11" s="801">
        <f t="shared" si="3"/>
        <v>500</v>
      </c>
      <c r="K11" s="1206">
        <f t="shared" si="3"/>
        <v>463.5</v>
      </c>
      <c r="L11" s="1206">
        <f t="shared" ref="L11:M11" si="4">SUM(L12:L13)</f>
        <v>463</v>
      </c>
      <c r="M11" s="1206">
        <f t="shared" si="4"/>
        <v>463</v>
      </c>
    </row>
    <row r="12" spans="1:20" ht="15.75" x14ac:dyDescent="0.25">
      <c r="A12" s="91"/>
      <c r="B12" s="119"/>
      <c r="C12" s="448"/>
      <c r="D12" s="195"/>
      <c r="E12" s="449" t="s">
        <v>418</v>
      </c>
      <c r="F12" s="806"/>
      <c r="G12" s="807"/>
      <c r="H12" s="808"/>
      <c r="I12" s="807">
        <v>500</v>
      </c>
      <c r="J12" s="809">
        <v>500</v>
      </c>
      <c r="K12" s="709">
        <v>463.5</v>
      </c>
      <c r="L12" s="709">
        <v>463</v>
      </c>
      <c r="M12" s="709">
        <v>463</v>
      </c>
    </row>
    <row r="13" spans="1:20" ht="15.75" x14ac:dyDescent="0.25">
      <c r="A13" s="91"/>
      <c r="B13" s="119"/>
      <c r="C13" s="448"/>
      <c r="D13" s="195"/>
      <c r="E13" s="449"/>
      <c r="F13" s="806"/>
      <c r="G13" s="807"/>
      <c r="H13" s="808"/>
      <c r="I13" s="807"/>
      <c r="J13" s="809"/>
      <c r="K13" s="709"/>
      <c r="L13" s="709">
        <v>0</v>
      </c>
      <c r="M13" s="709"/>
    </row>
    <row r="14" spans="1:20" s="22" customFormat="1" ht="15.75" x14ac:dyDescent="0.25">
      <c r="A14" s="134"/>
      <c r="B14" s="998"/>
      <c r="C14" s="999" t="s">
        <v>129</v>
      </c>
      <c r="D14" s="1000"/>
      <c r="E14" s="1001"/>
      <c r="F14" s="1002">
        <f>SUM(F15:F20)</f>
        <v>0</v>
      </c>
      <c r="G14" s="1003">
        <f>SUM(G15:G20)</f>
        <v>0</v>
      </c>
      <c r="H14" s="1003">
        <f>SUM(H15:H20)</f>
        <v>26000</v>
      </c>
      <c r="I14" s="1003">
        <f>SUM(I15:I20)</f>
        <v>5120</v>
      </c>
      <c r="J14" s="1004">
        <f>SUM(J15:J20)</f>
        <v>31120</v>
      </c>
      <c r="K14" s="1220">
        <f>SUM(K15+K16+K17+K18+K19)</f>
        <v>14542.3</v>
      </c>
      <c r="L14" s="1220">
        <f>SUM(L15+L16+L17+L18+L19)</f>
        <v>25081.77</v>
      </c>
      <c r="M14" s="1220">
        <f>SUM(M15+M16+M17+M18+M19)</f>
        <v>33607.630000000005</v>
      </c>
      <c r="N14" s="1005"/>
      <c r="O14" s="1005"/>
      <c r="P14" s="1005"/>
      <c r="Q14" s="1005"/>
      <c r="R14" s="1005"/>
      <c r="S14" s="1005"/>
      <c r="T14" s="1005"/>
    </row>
    <row r="15" spans="1:20" s="95" customFormat="1" ht="15.75" x14ac:dyDescent="0.25">
      <c r="A15" s="135"/>
      <c r="B15" s="119">
        <f ca="1">B15:ABQ15</f>
        <v>0</v>
      </c>
      <c r="C15" s="448" t="s">
        <v>300</v>
      </c>
      <c r="D15" s="704" t="s">
        <v>130</v>
      </c>
      <c r="E15" s="449" t="s">
        <v>130</v>
      </c>
      <c r="F15" s="806"/>
      <c r="G15" s="807"/>
      <c r="H15" s="807">
        <v>1000</v>
      </c>
      <c r="I15" s="807"/>
      <c r="J15" s="809">
        <f>SUM(F15:I15)</f>
        <v>1000</v>
      </c>
      <c r="K15" s="1221">
        <v>0</v>
      </c>
      <c r="L15" s="1221">
        <v>1208.27</v>
      </c>
      <c r="M15" s="1221">
        <v>1208.27</v>
      </c>
      <c r="N15" s="1005"/>
      <c r="O15" s="1005"/>
      <c r="P15" s="1005"/>
      <c r="Q15" s="1005"/>
      <c r="R15" s="1005"/>
      <c r="S15" s="1005"/>
      <c r="T15" s="1005"/>
    </row>
    <row r="16" spans="1:20" ht="15.75" x14ac:dyDescent="0.25">
      <c r="A16" s="87"/>
      <c r="B16" s="1249"/>
      <c r="C16" s="350"/>
      <c r="D16" s="194"/>
      <c r="E16" s="447" t="s">
        <v>301</v>
      </c>
      <c r="F16" s="802"/>
      <c r="G16" s="803"/>
      <c r="H16" s="804">
        <v>9000</v>
      </c>
      <c r="I16" s="803"/>
      <c r="J16" s="810">
        <f>SUM(F16:I16)</f>
        <v>9000</v>
      </c>
      <c r="K16" s="692">
        <v>3732.8</v>
      </c>
      <c r="L16" s="692">
        <v>10823.5</v>
      </c>
      <c r="M16" s="692">
        <v>12037.28</v>
      </c>
    </row>
    <row r="17" spans="1:13" ht="15.75" x14ac:dyDescent="0.25">
      <c r="A17" s="87"/>
      <c r="B17" s="451"/>
      <c r="C17" s="350"/>
      <c r="D17" s="194"/>
      <c r="E17" s="452" t="s">
        <v>302</v>
      </c>
      <c r="F17" s="802"/>
      <c r="G17" s="803"/>
      <c r="H17" s="804">
        <v>16000</v>
      </c>
      <c r="I17" s="803"/>
      <c r="J17" s="810">
        <v>16000</v>
      </c>
      <c r="K17" s="692">
        <v>10809.5</v>
      </c>
      <c r="L17" s="692">
        <v>13050</v>
      </c>
      <c r="M17" s="692">
        <v>17162.080000000002</v>
      </c>
    </row>
    <row r="18" spans="1:13" s="122" customFormat="1" ht="15.75" x14ac:dyDescent="0.25">
      <c r="A18" s="87"/>
      <c r="B18" s="451"/>
      <c r="C18" s="350"/>
      <c r="D18" s="194"/>
      <c r="E18" s="452" t="s">
        <v>303</v>
      </c>
      <c r="F18" s="802"/>
      <c r="G18" s="803"/>
      <c r="H18" s="804"/>
      <c r="I18" s="803">
        <v>4500</v>
      </c>
      <c r="J18" s="810">
        <f>SUM(F18:I18)</f>
        <v>4500</v>
      </c>
      <c r="K18" s="692">
        <v>0</v>
      </c>
      <c r="L18" s="692">
        <v>0</v>
      </c>
      <c r="M18" s="692">
        <v>2840</v>
      </c>
    </row>
    <row r="19" spans="1:13" s="122" customFormat="1" ht="15.75" x14ac:dyDescent="0.25">
      <c r="A19" s="98"/>
      <c r="B19" s="985"/>
      <c r="C19" s="647"/>
      <c r="D19" s="648"/>
      <c r="E19" s="986" t="s">
        <v>388</v>
      </c>
      <c r="F19" s="987"/>
      <c r="G19" s="988"/>
      <c r="H19" s="989"/>
      <c r="I19" s="988">
        <v>500</v>
      </c>
      <c r="J19" s="990">
        <v>500</v>
      </c>
      <c r="K19" s="838">
        <v>0</v>
      </c>
      <c r="L19" s="838">
        <v>0</v>
      </c>
      <c r="M19" s="838">
        <v>360</v>
      </c>
    </row>
    <row r="20" spans="1:13" s="122" customFormat="1" ht="16.5" thickBot="1" x14ac:dyDescent="0.3">
      <c r="A20" s="96"/>
      <c r="B20" s="451"/>
      <c r="C20" s="350"/>
      <c r="D20" s="194"/>
      <c r="E20" s="467" t="s">
        <v>392</v>
      </c>
      <c r="F20" s="803"/>
      <c r="G20" s="803"/>
      <c r="H20" s="804"/>
      <c r="I20" s="803">
        <v>120</v>
      </c>
      <c r="J20" s="1215">
        <f>SUM(F20:I20)</f>
        <v>120</v>
      </c>
      <c r="K20" s="1222">
        <v>0</v>
      </c>
      <c r="L20" s="1222">
        <v>0</v>
      </c>
      <c r="M20" s="1222">
        <v>0</v>
      </c>
    </row>
    <row r="21" spans="1:13" ht="23.25" x14ac:dyDescent="0.35">
      <c r="E21" s="991"/>
    </row>
    <row r="35" spans="5:5" ht="13.5" thickBot="1" x14ac:dyDescent="0.25">
      <c r="E35" s="1216"/>
    </row>
  </sheetData>
  <mergeCells count="11">
    <mergeCell ref="L3:L7"/>
    <mergeCell ref="M3:M7"/>
    <mergeCell ref="A1:K1"/>
    <mergeCell ref="K3:K7"/>
    <mergeCell ref="A3:J3"/>
    <mergeCell ref="A4:J4"/>
    <mergeCell ref="H6:H7"/>
    <mergeCell ref="I6:I7"/>
    <mergeCell ref="J6:J7"/>
    <mergeCell ref="F6:F7"/>
    <mergeCell ref="G6:G7"/>
  </mergeCells>
  <phoneticPr fontId="3" type="noConversion"/>
  <printOptions horizontalCentered="1"/>
  <pageMargins left="0.11811023622047245" right="0.15748031496062992" top="0.78740157480314965" bottom="0.43307086614173229" header="0.47244094488188981" footer="0.43307086614173229"/>
  <pageSetup paperSize="9" orientation="landscape" r:id="rId1"/>
  <headerFooter alignWithMargins="0">
    <oddFooter>&amp;LNávrh Rozpočtu 2015&amp;CP11&amp;Rv11022015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39"/>
  <sheetViews>
    <sheetView topLeftCell="A7" zoomScale="85" zoomScaleNormal="85" workbookViewId="0">
      <selection activeCell="R27" sqref="R27"/>
    </sheetView>
  </sheetViews>
  <sheetFormatPr defaultRowHeight="12.75" x14ac:dyDescent="0.2"/>
  <cols>
    <col min="1" max="1" width="3.85546875" style="1" customWidth="1"/>
    <col min="2" max="2" width="3.42578125" style="81" customWidth="1"/>
    <col min="3" max="3" width="7.28515625" style="16" customWidth="1"/>
    <col min="4" max="4" width="2.28515625" style="16" customWidth="1"/>
    <col min="5" max="5" width="39.7109375" style="16" customWidth="1"/>
    <col min="6" max="6" width="10" style="16" hidden="1" customWidth="1"/>
    <col min="7" max="7" width="7.28515625" style="16" hidden="1" customWidth="1"/>
    <col min="8" max="9" width="13" style="16" customWidth="1"/>
    <col min="10" max="10" width="13" style="16" hidden="1" customWidth="1"/>
    <col min="11" max="11" width="13" style="16" customWidth="1"/>
    <col min="12" max="14" width="17.5703125" style="1207" customWidth="1"/>
    <col min="15" max="16384" width="9.140625" style="16"/>
  </cols>
  <sheetData>
    <row r="1" spans="1:14" ht="23.25" x14ac:dyDescent="0.35">
      <c r="A1" s="1379" t="s">
        <v>307</v>
      </c>
      <c r="B1" s="1379"/>
      <c r="C1" s="1379"/>
      <c r="D1" s="1379"/>
      <c r="E1" s="1379"/>
      <c r="F1" s="1379"/>
      <c r="G1" s="1379"/>
      <c r="H1" s="1379"/>
      <c r="I1" s="1379"/>
      <c r="J1" s="1379"/>
      <c r="K1" s="1379"/>
      <c r="L1" s="1379"/>
      <c r="M1" s="16"/>
      <c r="N1" s="16"/>
    </row>
    <row r="2" spans="1:14" ht="15.75" thickBot="1" x14ac:dyDescent="0.25">
      <c r="A2" s="92"/>
      <c r="B2" s="92"/>
      <c r="C2" s="19"/>
      <c r="D2" s="19"/>
      <c r="E2" s="19"/>
      <c r="F2" s="19"/>
      <c r="G2" s="19"/>
      <c r="H2" s="19"/>
      <c r="I2" s="19"/>
      <c r="J2" s="19"/>
      <c r="K2" s="19"/>
      <c r="L2" s="1204"/>
      <c r="M2" s="1204"/>
      <c r="N2" s="1204"/>
    </row>
    <row r="3" spans="1:14" ht="14.25" customHeight="1" x14ac:dyDescent="0.2">
      <c r="A3" s="1538" t="s">
        <v>370</v>
      </c>
      <c r="B3" s="1539"/>
      <c r="C3" s="1539"/>
      <c r="D3" s="1539"/>
      <c r="E3" s="1539"/>
      <c r="F3" s="1539"/>
      <c r="G3" s="1539"/>
      <c r="H3" s="1539"/>
      <c r="I3" s="1539"/>
      <c r="J3" s="1539"/>
      <c r="K3" s="1539"/>
      <c r="L3" s="1536" t="s">
        <v>470</v>
      </c>
      <c r="M3" s="1536" t="s">
        <v>473</v>
      </c>
      <c r="N3" s="1536" t="s">
        <v>493</v>
      </c>
    </row>
    <row r="4" spans="1:14" ht="18.75" customHeight="1" x14ac:dyDescent="0.2">
      <c r="A4" s="138"/>
      <c r="B4" s="1529" t="s">
        <v>132</v>
      </c>
      <c r="C4" s="1526"/>
      <c r="D4" s="1526"/>
      <c r="E4" s="1526"/>
      <c r="F4" s="1526"/>
      <c r="G4" s="1526"/>
      <c r="H4" s="1526"/>
      <c r="I4" s="1526"/>
      <c r="J4" s="1526"/>
      <c r="K4" s="1540"/>
      <c r="L4" s="1537"/>
      <c r="M4" s="1537"/>
      <c r="N4" s="1537"/>
    </row>
    <row r="5" spans="1:14" ht="15" x14ac:dyDescent="0.2">
      <c r="A5" s="138"/>
      <c r="B5" s="430" t="s">
        <v>94</v>
      </c>
      <c r="C5" s="428" t="s">
        <v>17</v>
      </c>
      <c r="D5" s="428"/>
      <c r="E5" s="1529" t="s">
        <v>18</v>
      </c>
      <c r="F5" s="1519"/>
      <c r="G5" s="1519"/>
      <c r="H5" s="1519"/>
      <c r="I5" s="1519"/>
      <c r="J5" s="1519"/>
      <c r="K5" s="1528"/>
      <c r="L5" s="1537"/>
      <c r="M5" s="1537"/>
      <c r="N5" s="1537"/>
    </row>
    <row r="6" spans="1:14" ht="15" x14ac:dyDescent="0.2">
      <c r="A6" s="138"/>
      <c r="B6" s="430" t="s">
        <v>95</v>
      </c>
      <c r="C6" s="428" t="s">
        <v>93</v>
      </c>
      <c r="D6" s="428"/>
      <c r="E6" s="429" t="s">
        <v>11</v>
      </c>
      <c r="F6" s="1506">
        <v>610</v>
      </c>
      <c r="G6" s="1506">
        <v>620</v>
      </c>
      <c r="H6" s="1506">
        <v>630</v>
      </c>
      <c r="I6" s="1506">
        <v>640</v>
      </c>
      <c r="J6" s="1455">
        <v>650</v>
      </c>
      <c r="K6" s="1504" t="s">
        <v>9</v>
      </c>
      <c r="L6" s="1537"/>
      <c r="M6" s="1537"/>
      <c r="N6" s="1537"/>
    </row>
    <row r="7" spans="1:14" ht="15.75" thickBot="1" x14ac:dyDescent="0.25">
      <c r="A7" s="138"/>
      <c r="B7" s="454"/>
      <c r="C7" s="179"/>
      <c r="D7" s="179"/>
      <c r="E7" s="455"/>
      <c r="F7" s="1455"/>
      <c r="G7" s="1455"/>
      <c r="H7" s="1455"/>
      <c r="I7" s="1455"/>
      <c r="J7" s="1390"/>
      <c r="K7" s="1384"/>
      <c r="L7" s="1537"/>
      <c r="M7" s="1537"/>
      <c r="N7" s="1537"/>
    </row>
    <row r="8" spans="1:14" ht="15" x14ac:dyDescent="0.2">
      <c r="A8" s="139"/>
      <c r="B8" s="973" t="s">
        <v>131</v>
      </c>
      <c r="C8" s="978"/>
      <c r="D8" s="456"/>
      <c r="E8" s="456"/>
      <c r="F8" s="457">
        <f>SUM(F9)</f>
        <v>0</v>
      </c>
      <c r="G8" s="457">
        <f>SUM(G9)</f>
        <v>0</v>
      </c>
      <c r="H8" s="458">
        <f>SUM(H9++H27+H37)</f>
        <v>34050</v>
      </c>
      <c r="I8" s="458">
        <f>+I27</f>
        <v>0</v>
      </c>
      <c r="J8" s="458">
        <f>+J9+J37</f>
        <v>0</v>
      </c>
      <c r="K8" s="969">
        <f>+H8+I8</f>
        <v>34050</v>
      </c>
      <c r="L8" s="1205">
        <f>L9+L27+L37</f>
        <v>28883.059999999998</v>
      </c>
      <c r="M8" s="1205">
        <f>M9+M27+M37</f>
        <v>35650.700000000004</v>
      </c>
      <c r="N8" s="1205">
        <f>N9+N27+N37</f>
        <v>49324.420000000006</v>
      </c>
    </row>
    <row r="9" spans="1:14" ht="15.75" x14ac:dyDescent="0.25">
      <c r="A9" s="139"/>
      <c r="B9" s="974"/>
      <c r="C9" s="979" t="s">
        <v>2</v>
      </c>
      <c r="D9" s="450"/>
      <c r="E9" s="450"/>
      <c r="F9" s="459">
        <v>0</v>
      </c>
      <c r="G9" s="459">
        <v>0</v>
      </c>
      <c r="H9" s="460">
        <f>+H10+H22</f>
        <v>12550</v>
      </c>
      <c r="I9" s="460">
        <f>+I10+I22</f>
        <v>0</v>
      </c>
      <c r="J9" s="460">
        <f>+J10+J22</f>
        <v>0</v>
      </c>
      <c r="K9" s="970">
        <f>+K10+K22</f>
        <v>12550</v>
      </c>
      <c r="L9" s="1206">
        <f>L10+L22</f>
        <v>10820.98</v>
      </c>
      <c r="M9" s="1206">
        <f>M10+M22</f>
        <v>16554.02</v>
      </c>
      <c r="N9" s="1206">
        <f>N10+N22</f>
        <v>26720.83</v>
      </c>
    </row>
    <row r="10" spans="1:14" ht="15.75" x14ac:dyDescent="0.25">
      <c r="A10" s="570"/>
      <c r="B10" s="570"/>
      <c r="C10" s="980" t="s">
        <v>233</v>
      </c>
      <c r="D10" s="461" t="s">
        <v>314</v>
      </c>
      <c r="E10" s="462"/>
      <c r="F10" s="463"/>
      <c r="G10" s="463"/>
      <c r="H10" s="464">
        <f>SUM(H11:H21)</f>
        <v>8950</v>
      </c>
      <c r="I10" s="464"/>
      <c r="J10" s="464"/>
      <c r="K10" s="1018">
        <f>SUM(H10:J10)</f>
        <v>8950</v>
      </c>
      <c r="L10" s="696">
        <f>SUM(L11+L12+L13+L18+L21)</f>
        <v>3411</v>
      </c>
      <c r="M10" s="696">
        <f>SUM(M11+M12+M13+M18+M21)</f>
        <v>6446.1</v>
      </c>
      <c r="N10" s="696">
        <f>SUM(N11+N12+N13+N14+N15+N16+N17+N18+N19+N20+N21)</f>
        <v>14430.5</v>
      </c>
    </row>
    <row r="11" spans="1:14" ht="15.75" x14ac:dyDescent="0.25">
      <c r="A11" s="139"/>
      <c r="B11" s="88"/>
      <c r="C11" s="981"/>
      <c r="D11" s="194"/>
      <c r="E11" s="684" t="s">
        <v>311</v>
      </c>
      <c r="F11" s="679"/>
      <c r="G11" s="679"/>
      <c r="H11" s="690">
        <v>2000</v>
      </c>
      <c r="I11" s="691"/>
      <c r="J11" s="691"/>
      <c r="K11" s="1019">
        <v>2000</v>
      </c>
      <c r="L11" s="692">
        <v>985.12</v>
      </c>
      <c r="M11" s="692">
        <v>1600.3</v>
      </c>
      <c r="N11" s="692">
        <v>1600.3</v>
      </c>
    </row>
    <row r="12" spans="1:14" ht="15.75" x14ac:dyDescent="0.25">
      <c r="A12" s="139"/>
      <c r="B12" s="88"/>
      <c r="C12" s="981"/>
      <c r="D12" s="194"/>
      <c r="E12" s="684" t="s">
        <v>308</v>
      </c>
      <c r="F12" s="679"/>
      <c r="G12" s="679"/>
      <c r="H12" s="690">
        <v>1200</v>
      </c>
      <c r="I12" s="691"/>
      <c r="J12" s="691"/>
      <c r="K12" s="1019">
        <v>1200</v>
      </c>
      <c r="L12" s="692">
        <v>60</v>
      </c>
      <c r="M12" s="692">
        <v>60</v>
      </c>
      <c r="N12" s="692">
        <v>60</v>
      </c>
    </row>
    <row r="13" spans="1:14" ht="15.75" x14ac:dyDescent="0.25">
      <c r="A13" s="139"/>
      <c r="B13" s="88"/>
      <c r="C13" s="981"/>
      <c r="D13" s="194"/>
      <c r="E13" s="684" t="s">
        <v>309</v>
      </c>
      <c r="F13" s="679"/>
      <c r="G13" s="679"/>
      <c r="H13" s="690">
        <v>550</v>
      </c>
      <c r="I13" s="691"/>
      <c r="J13" s="691"/>
      <c r="K13" s="1019">
        <v>550</v>
      </c>
      <c r="L13" s="692">
        <v>228</v>
      </c>
      <c r="M13" s="692">
        <v>708</v>
      </c>
      <c r="N13" s="692">
        <v>756</v>
      </c>
    </row>
    <row r="14" spans="1:14" ht="15.75" x14ac:dyDescent="0.25">
      <c r="A14" s="139"/>
      <c r="B14" s="88"/>
      <c r="C14" s="981"/>
      <c r="D14" s="194"/>
      <c r="E14" s="684" t="s">
        <v>488</v>
      </c>
      <c r="F14" s="679"/>
      <c r="G14" s="679"/>
      <c r="H14" s="690">
        <v>0</v>
      </c>
      <c r="I14" s="691"/>
      <c r="J14" s="691"/>
      <c r="K14" s="1019">
        <v>0</v>
      </c>
      <c r="L14" s="692">
        <v>0</v>
      </c>
      <c r="M14" s="692">
        <v>526.86</v>
      </c>
      <c r="N14" s="692">
        <v>526.86</v>
      </c>
    </row>
    <row r="15" spans="1:14" ht="15.75" x14ac:dyDescent="0.25">
      <c r="A15" s="139"/>
      <c r="B15" s="88"/>
      <c r="C15" s="981"/>
      <c r="D15" s="194"/>
      <c r="E15" s="684" t="s">
        <v>502</v>
      </c>
      <c r="F15" s="679"/>
      <c r="G15" s="679"/>
      <c r="H15" s="690">
        <v>0</v>
      </c>
      <c r="I15" s="691"/>
      <c r="J15" s="691"/>
      <c r="K15" s="1019">
        <v>0</v>
      </c>
      <c r="L15" s="692">
        <v>0</v>
      </c>
      <c r="M15" s="692">
        <v>0</v>
      </c>
      <c r="N15" s="692">
        <v>876</v>
      </c>
    </row>
    <row r="16" spans="1:14" ht="15.75" x14ac:dyDescent="0.25">
      <c r="A16" s="139"/>
      <c r="B16" s="88"/>
      <c r="C16" s="981"/>
      <c r="D16" s="194"/>
      <c r="E16" s="684" t="s">
        <v>504</v>
      </c>
      <c r="F16" s="679"/>
      <c r="G16" s="679"/>
      <c r="H16" s="690">
        <v>0</v>
      </c>
      <c r="I16" s="691"/>
      <c r="J16" s="691"/>
      <c r="K16" s="1019">
        <v>0</v>
      </c>
      <c r="L16" s="692">
        <v>0</v>
      </c>
      <c r="M16" s="692"/>
      <c r="N16" s="692">
        <v>511</v>
      </c>
    </row>
    <row r="17" spans="1:15" ht="15.75" x14ac:dyDescent="0.25">
      <c r="A17" s="139"/>
      <c r="B17" s="88"/>
      <c r="C17" s="981"/>
      <c r="D17" s="194"/>
      <c r="E17" s="684" t="s">
        <v>503</v>
      </c>
      <c r="F17" s="679"/>
      <c r="G17" s="679"/>
      <c r="H17" s="690">
        <v>0</v>
      </c>
      <c r="I17" s="691"/>
      <c r="J17" s="691"/>
      <c r="K17" s="1019">
        <v>0</v>
      </c>
      <c r="L17" s="692">
        <v>0</v>
      </c>
      <c r="M17" s="692">
        <v>0</v>
      </c>
      <c r="N17" s="692">
        <v>80</v>
      </c>
    </row>
    <row r="18" spans="1:15" ht="15.75" x14ac:dyDescent="0.25">
      <c r="A18" s="139"/>
      <c r="B18" s="88"/>
      <c r="C18" s="981"/>
      <c r="D18" s="194"/>
      <c r="E18" s="684" t="s">
        <v>523</v>
      </c>
      <c r="F18" s="679"/>
      <c r="G18" s="679"/>
      <c r="H18" s="690">
        <v>2200</v>
      </c>
      <c r="I18" s="691"/>
      <c r="J18" s="691"/>
      <c r="K18" s="1019">
        <v>2200</v>
      </c>
      <c r="L18" s="692">
        <v>1028</v>
      </c>
      <c r="M18" s="692">
        <v>1507.8</v>
      </c>
      <c r="N18" s="692">
        <v>1919.8</v>
      </c>
    </row>
    <row r="19" spans="1:15" ht="15.75" x14ac:dyDescent="0.25">
      <c r="A19" s="139"/>
      <c r="B19" s="88"/>
      <c r="C19" s="981"/>
      <c r="D19" s="194"/>
      <c r="E19" s="684" t="s">
        <v>515</v>
      </c>
      <c r="F19" s="679"/>
      <c r="G19" s="679"/>
      <c r="H19" s="690"/>
      <c r="I19" s="691"/>
      <c r="J19" s="691"/>
      <c r="K19" s="1019"/>
      <c r="L19" s="692"/>
      <c r="M19" s="692"/>
      <c r="N19" s="692">
        <v>600</v>
      </c>
    </row>
    <row r="20" spans="1:15" ht="15.75" x14ac:dyDescent="0.25">
      <c r="A20" s="139"/>
      <c r="B20" s="88"/>
      <c r="C20" s="981"/>
      <c r="D20" s="194"/>
      <c r="E20" s="684" t="s">
        <v>513</v>
      </c>
      <c r="F20" s="679"/>
      <c r="G20" s="679"/>
      <c r="H20" s="690">
        <v>0</v>
      </c>
      <c r="I20" s="691"/>
      <c r="J20" s="691"/>
      <c r="K20" s="1019">
        <v>0</v>
      </c>
      <c r="L20" s="692">
        <v>0</v>
      </c>
      <c r="M20" s="692">
        <v>0</v>
      </c>
      <c r="N20" s="692">
        <v>2000</v>
      </c>
    </row>
    <row r="21" spans="1:15" ht="15.75" x14ac:dyDescent="0.25">
      <c r="A21" s="139"/>
      <c r="B21" s="88"/>
      <c r="C21" s="981"/>
      <c r="D21" s="194"/>
      <c r="E21" s="684" t="s">
        <v>310</v>
      </c>
      <c r="F21" s="679"/>
      <c r="G21" s="679"/>
      <c r="H21" s="690">
        <v>3000</v>
      </c>
      <c r="I21" s="691"/>
      <c r="J21" s="691"/>
      <c r="K21" s="1019">
        <v>3000</v>
      </c>
      <c r="L21" s="692">
        <v>1109.8800000000001</v>
      </c>
      <c r="M21" s="692">
        <v>2570</v>
      </c>
      <c r="N21" s="692">
        <v>5500.54</v>
      </c>
    </row>
    <row r="22" spans="1:15" ht="15.75" x14ac:dyDescent="0.25">
      <c r="A22" s="570"/>
      <c r="B22" s="570"/>
      <c r="C22" s="980" t="s">
        <v>312</v>
      </c>
      <c r="D22" s="461" t="s">
        <v>3</v>
      </c>
      <c r="E22" s="694"/>
      <c r="F22" s="677">
        <f>F32</f>
        <v>0</v>
      </c>
      <c r="G22" s="677">
        <f>SUM(G26)</f>
        <v>0</v>
      </c>
      <c r="H22" s="695">
        <f>SUM(H25:H26)</f>
        <v>3600</v>
      </c>
      <c r="I22" s="695">
        <f>SUM(I26)</f>
        <v>0</v>
      </c>
      <c r="J22" s="695">
        <f>SUM(J26)</f>
        <v>0</v>
      </c>
      <c r="K22" s="971">
        <f t="shared" ref="K22:K26" si="0">SUM(F22:J22)</f>
        <v>3600</v>
      </c>
      <c r="L22" s="696">
        <f>L23+L24+L25+L26</f>
        <v>7409.98</v>
      </c>
      <c r="M22" s="696">
        <f>M23+M24+M25+M26</f>
        <v>10107.92</v>
      </c>
      <c r="N22" s="696">
        <f>N23+N24+N25+N26</f>
        <v>12290.330000000002</v>
      </c>
    </row>
    <row r="23" spans="1:15" s="685" customFormat="1" ht="15.75" x14ac:dyDescent="0.25">
      <c r="A23" s="975"/>
      <c r="B23" s="975"/>
      <c r="C23" s="982"/>
      <c r="D23" s="704"/>
      <c r="E23" s="707" t="s">
        <v>464</v>
      </c>
      <c r="F23" s="705"/>
      <c r="G23" s="705"/>
      <c r="H23" s="708">
        <v>0</v>
      </c>
      <c r="I23" s="708">
        <v>0</v>
      </c>
      <c r="J23" s="706"/>
      <c r="K23" s="1214">
        <v>0</v>
      </c>
      <c r="L23" s="709">
        <v>40.72</v>
      </c>
      <c r="M23" s="709">
        <v>80.8</v>
      </c>
      <c r="N23" s="709">
        <v>100.52</v>
      </c>
    </row>
    <row r="24" spans="1:15" s="685" customFormat="1" ht="15.75" x14ac:dyDescent="0.25">
      <c r="A24" s="975"/>
      <c r="B24" s="975"/>
      <c r="C24" s="982"/>
      <c r="D24" s="704"/>
      <c r="E24" s="707" t="s">
        <v>477</v>
      </c>
      <c r="F24" s="705"/>
      <c r="G24" s="705"/>
      <c r="H24" s="708">
        <v>0</v>
      </c>
      <c r="I24" s="708">
        <v>0</v>
      </c>
      <c r="J24" s="706"/>
      <c r="K24" s="1214">
        <v>0</v>
      </c>
      <c r="L24" s="709">
        <v>3088.23</v>
      </c>
      <c r="M24" s="709">
        <v>4613.08</v>
      </c>
      <c r="N24" s="709">
        <v>6258.75</v>
      </c>
    </row>
    <row r="25" spans="1:15" ht="15.75" x14ac:dyDescent="0.25">
      <c r="A25" s="975"/>
      <c r="B25" s="975"/>
      <c r="C25" s="982"/>
      <c r="D25" s="704"/>
      <c r="E25" s="707" t="s">
        <v>381</v>
      </c>
      <c r="F25" s="705"/>
      <c r="G25" s="705"/>
      <c r="H25" s="708">
        <v>2600</v>
      </c>
      <c r="I25" s="706"/>
      <c r="J25" s="706"/>
      <c r="K25" s="1020">
        <v>2600</v>
      </c>
      <c r="L25" s="709">
        <v>2178.13</v>
      </c>
      <c r="M25" s="709">
        <v>2636.51</v>
      </c>
      <c r="N25" s="709">
        <v>2636.51</v>
      </c>
    </row>
    <row r="26" spans="1:15" ht="15.75" x14ac:dyDescent="0.25">
      <c r="A26" s="139"/>
      <c r="B26" s="139"/>
      <c r="C26" s="981"/>
      <c r="D26" s="194"/>
      <c r="E26" s="678" t="s">
        <v>313</v>
      </c>
      <c r="F26" s="679"/>
      <c r="G26" s="679"/>
      <c r="H26" s="690">
        <v>1000</v>
      </c>
      <c r="I26" s="691"/>
      <c r="J26" s="691"/>
      <c r="K26" s="1019">
        <f t="shared" si="0"/>
        <v>1000</v>
      </c>
      <c r="L26" s="692">
        <v>2102.9</v>
      </c>
      <c r="M26" s="692">
        <v>2777.53</v>
      </c>
      <c r="N26" s="692">
        <v>3294.55</v>
      </c>
    </row>
    <row r="27" spans="1:15" ht="15.75" x14ac:dyDescent="0.25">
      <c r="A27" s="139"/>
      <c r="B27" s="976"/>
      <c r="C27" s="983"/>
      <c r="D27" s="468"/>
      <c r="E27" s="697" t="s">
        <v>400</v>
      </c>
      <c r="F27" s="698"/>
      <c r="G27" s="698"/>
      <c r="H27" s="699">
        <v>20000</v>
      </c>
      <c r="I27" s="699">
        <f>SUM(I28:I36)</f>
        <v>0</v>
      </c>
      <c r="J27" s="699"/>
      <c r="K27" s="972">
        <v>18350</v>
      </c>
      <c r="L27" s="700">
        <f>SUM(L28+L29+L31+L32+L33+L34+L35+L36)</f>
        <v>17366</v>
      </c>
      <c r="M27" s="700">
        <f>SUM(M28+M29+M31+M32+M33+M34+M35+M36)</f>
        <v>17916</v>
      </c>
      <c r="N27" s="700">
        <f>SUM(N28+N29+N30+N31+N32+N33+N34+N35+N36)</f>
        <v>21372.91</v>
      </c>
      <c r="O27" s="742"/>
    </row>
    <row r="28" spans="1:15" ht="15.75" x14ac:dyDescent="0.25">
      <c r="A28" s="139"/>
      <c r="B28" s="139"/>
      <c r="C28" s="981"/>
      <c r="D28" s="194"/>
      <c r="E28" s="678" t="s">
        <v>524</v>
      </c>
      <c r="F28" s="679"/>
      <c r="G28" s="679"/>
      <c r="H28" s="690"/>
      <c r="I28" s="795">
        <v>0</v>
      </c>
      <c r="J28" s="795"/>
      <c r="K28" s="1021">
        <v>12000</v>
      </c>
      <c r="L28" s="692">
        <v>12000</v>
      </c>
      <c r="M28" s="692">
        <v>12000</v>
      </c>
      <c r="N28" s="692">
        <v>12000</v>
      </c>
    </row>
    <row r="29" spans="1:15" ht="15.75" x14ac:dyDescent="0.25">
      <c r="A29" s="139"/>
      <c r="B29" s="139"/>
      <c r="C29" s="981"/>
      <c r="D29" s="194"/>
      <c r="E29" s="678" t="s">
        <v>375</v>
      </c>
      <c r="F29" s="679"/>
      <c r="G29" s="679"/>
      <c r="H29" s="690"/>
      <c r="I29" s="691">
        <v>0</v>
      </c>
      <c r="J29" s="691"/>
      <c r="K29" s="1019">
        <v>4000</v>
      </c>
      <c r="L29" s="692">
        <v>4000</v>
      </c>
      <c r="M29" s="692">
        <v>4000</v>
      </c>
      <c r="N29" s="692">
        <v>4000</v>
      </c>
    </row>
    <row r="30" spans="1:15" ht="15.75" x14ac:dyDescent="0.25">
      <c r="A30" s="139"/>
      <c r="B30" s="139"/>
      <c r="C30" s="981"/>
      <c r="D30" s="194"/>
      <c r="E30" s="678" t="s">
        <v>514</v>
      </c>
      <c r="F30" s="679"/>
      <c r="G30" s="679"/>
      <c r="H30" s="690"/>
      <c r="I30" s="691"/>
      <c r="J30" s="691"/>
      <c r="K30" s="1019">
        <v>3000</v>
      </c>
      <c r="L30" s="692">
        <v>0</v>
      </c>
      <c r="M30" s="692">
        <v>0</v>
      </c>
      <c r="N30" s="692">
        <v>3056.91</v>
      </c>
    </row>
    <row r="31" spans="1:15" ht="15.75" x14ac:dyDescent="0.25">
      <c r="A31" s="139"/>
      <c r="B31" s="139"/>
      <c r="C31" s="981"/>
      <c r="D31" s="194"/>
      <c r="E31" s="678" t="s">
        <v>376</v>
      </c>
      <c r="F31" s="679"/>
      <c r="G31" s="679"/>
      <c r="H31" s="690"/>
      <c r="I31" s="691">
        <v>0</v>
      </c>
      <c r="J31" s="691"/>
      <c r="K31" s="1019">
        <v>450</v>
      </c>
      <c r="L31" s="692">
        <v>450</v>
      </c>
      <c r="M31" s="692">
        <v>450</v>
      </c>
      <c r="N31" s="692">
        <v>450</v>
      </c>
    </row>
    <row r="32" spans="1:15" ht="15.75" x14ac:dyDescent="0.25">
      <c r="A32" s="139"/>
      <c r="B32" s="139"/>
      <c r="C32" s="981"/>
      <c r="D32" s="194"/>
      <c r="E32" s="678" t="s">
        <v>377</v>
      </c>
      <c r="F32" s="679"/>
      <c r="G32" s="679"/>
      <c r="H32" s="690"/>
      <c r="I32" s="691">
        <v>0</v>
      </c>
      <c r="J32" s="691"/>
      <c r="K32" s="1019">
        <v>550</v>
      </c>
      <c r="L32" s="692">
        <v>550</v>
      </c>
      <c r="M32" s="692">
        <v>550</v>
      </c>
      <c r="N32" s="692">
        <v>550</v>
      </c>
    </row>
    <row r="33" spans="1:14" ht="15.75" x14ac:dyDescent="0.25">
      <c r="A33" s="139"/>
      <c r="B33" s="139"/>
      <c r="C33" s="981"/>
      <c r="D33" s="194"/>
      <c r="E33" s="678" t="s">
        <v>378</v>
      </c>
      <c r="F33" s="679"/>
      <c r="G33" s="679"/>
      <c r="H33" s="690"/>
      <c r="I33" s="691">
        <v>0</v>
      </c>
      <c r="J33" s="691"/>
      <c r="K33" s="1019">
        <v>550</v>
      </c>
      <c r="L33" s="692">
        <v>336</v>
      </c>
      <c r="M33" s="692">
        <v>336</v>
      </c>
      <c r="N33" s="692">
        <v>536</v>
      </c>
    </row>
    <row r="34" spans="1:14" ht="15.75" x14ac:dyDescent="0.25">
      <c r="A34" s="139"/>
      <c r="B34" s="139"/>
      <c r="C34" s="981"/>
      <c r="D34" s="194"/>
      <c r="E34" s="678" t="s">
        <v>353</v>
      </c>
      <c r="F34" s="679"/>
      <c r="G34" s="679"/>
      <c r="H34" s="690"/>
      <c r="I34" s="691">
        <v>0</v>
      </c>
      <c r="J34" s="691"/>
      <c r="K34" s="1019">
        <v>550</v>
      </c>
      <c r="L34" s="692">
        <v>0</v>
      </c>
      <c r="M34" s="692">
        <v>550</v>
      </c>
      <c r="N34" s="692">
        <v>550</v>
      </c>
    </row>
    <row r="35" spans="1:14" ht="15.75" x14ac:dyDescent="0.25">
      <c r="A35" s="139"/>
      <c r="B35" s="139"/>
      <c r="C35" s="981"/>
      <c r="D35" s="194"/>
      <c r="E35" s="678" t="s">
        <v>379</v>
      </c>
      <c r="F35" s="679"/>
      <c r="G35" s="679"/>
      <c r="H35" s="690"/>
      <c r="I35" s="691">
        <v>0</v>
      </c>
      <c r="J35" s="691"/>
      <c r="K35" s="1019">
        <v>50</v>
      </c>
      <c r="L35" s="692">
        <v>30</v>
      </c>
      <c r="M35" s="692">
        <v>30</v>
      </c>
      <c r="N35" s="692">
        <v>30</v>
      </c>
    </row>
    <row r="36" spans="1:14" ht="15.75" x14ac:dyDescent="0.25">
      <c r="A36" s="139"/>
      <c r="B36" s="139"/>
      <c r="C36" s="981"/>
      <c r="D36" s="194"/>
      <c r="E36" s="678" t="s">
        <v>380</v>
      </c>
      <c r="F36" s="679"/>
      <c r="G36" s="679"/>
      <c r="H36" s="690"/>
      <c r="I36" s="691">
        <v>0</v>
      </c>
      <c r="J36" s="691"/>
      <c r="K36" s="1019">
        <v>200</v>
      </c>
      <c r="L36" s="692">
        <v>0</v>
      </c>
      <c r="M36" s="692">
        <v>0</v>
      </c>
      <c r="N36" s="692">
        <v>200</v>
      </c>
    </row>
    <row r="37" spans="1:14" ht="15.75" x14ac:dyDescent="0.25">
      <c r="A37" s="139"/>
      <c r="B37" s="977"/>
      <c r="C37" s="984"/>
      <c r="D37" s="469"/>
      <c r="E37" s="697" t="s">
        <v>326</v>
      </c>
      <c r="F37" s="698"/>
      <c r="G37" s="698"/>
      <c r="H37" s="701">
        <f>SUM(H38+H39)</f>
        <v>1500</v>
      </c>
      <c r="I37" s="699"/>
      <c r="J37" s="699"/>
      <c r="K37" s="1085">
        <f>SUM(K38+K39)</f>
        <v>1500</v>
      </c>
      <c r="L37" s="700">
        <f>SUM(L38:L39)</f>
        <v>696.07999999999993</v>
      </c>
      <c r="M37" s="700">
        <f>SUM(M38:M39)</f>
        <v>1180.6799999999998</v>
      </c>
      <c r="N37" s="700">
        <f>SUM(N38:N39)</f>
        <v>1230.6799999999998</v>
      </c>
    </row>
    <row r="38" spans="1:14" ht="15.75" x14ac:dyDescent="0.25">
      <c r="A38" s="139"/>
      <c r="B38" s="1055"/>
      <c r="C38" s="1056"/>
      <c r="D38" s="648"/>
      <c r="E38" s="681" t="s">
        <v>327</v>
      </c>
      <c r="F38" s="682"/>
      <c r="G38" s="682"/>
      <c r="H38" s="1057">
        <v>1000</v>
      </c>
      <c r="I38" s="1058"/>
      <c r="J38" s="1058"/>
      <c r="K38" s="1059">
        <v>1000</v>
      </c>
      <c r="L38" s="838">
        <v>413.28</v>
      </c>
      <c r="M38" s="838">
        <v>736.28</v>
      </c>
      <c r="N38" s="838">
        <v>786.28</v>
      </c>
    </row>
    <row r="39" spans="1:14" ht="16.5" thickBot="1" x14ac:dyDescent="0.3">
      <c r="A39" s="1053"/>
      <c r="B39" s="1054"/>
      <c r="C39" s="194"/>
      <c r="D39" s="194"/>
      <c r="E39" s="678" t="s">
        <v>399</v>
      </c>
      <c r="F39" s="679"/>
      <c r="G39" s="679"/>
      <c r="H39" s="690">
        <v>500</v>
      </c>
      <c r="I39" s="691"/>
      <c r="J39" s="691"/>
      <c r="K39" s="1019">
        <v>500</v>
      </c>
      <c r="L39" s="1086">
        <v>282.8</v>
      </c>
      <c r="M39" s="1086">
        <v>444.4</v>
      </c>
      <c r="N39" s="1086">
        <v>444.4</v>
      </c>
    </row>
  </sheetData>
  <mergeCells count="13">
    <mergeCell ref="M3:M7"/>
    <mergeCell ref="N3:N7"/>
    <mergeCell ref="A1:L1"/>
    <mergeCell ref="L3:L7"/>
    <mergeCell ref="A3:K3"/>
    <mergeCell ref="B4:K4"/>
    <mergeCell ref="E5:K5"/>
    <mergeCell ref="F6:F7"/>
    <mergeCell ref="G6:G7"/>
    <mergeCell ref="H6:H7"/>
    <mergeCell ref="I6:I7"/>
    <mergeCell ref="J6:J7"/>
    <mergeCell ref="K6:K7"/>
  </mergeCells>
  <phoneticPr fontId="3" type="noConversion"/>
  <printOptions horizontalCentered="1"/>
  <pageMargins left="0.19685039370078741" right="0.19685039370078741" top="0.74803149606299213" bottom="0.82677165354330717" header="0.51181102362204722" footer="0.51181102362204722"/>
  <pageSetup paperSize="9" orientation="landscape" r:id="rId1"/>
  <headerFooter alignWithMargins="0">
    <oddFooter>&amp;LNávrh Rozpočtu&amp;CP12&amp;Rv11022015</oddFooter>
  </headerFooter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72"/>
  <sheetViews>
    <sheetView topLeftCell="A2" zoomScaleNormal="100" workbookViewId="0">
      <selection activeCell="K3" sqref="K3:K7"/>
    </sheetView>
  </sheetViews>
  <sheetFormatPr defaultRowHeight="12.75" x14ac:dyDescent="0.2"/>
  <cols>
    <col min="1" max="1" width="3.85546875" style="1" customWidth="1"/>
    <col min="2" max="2" width="3.42578125" style="81" customWidth="1"/>
    <col min="3" max="3" width="7.28515625" style="16" customWidth="1"/>
    <col min="4" max="4" width="42.85546875" style="16" customWidth="1"/>
    <col min="5" max="5" width="2.140625" style="16" customWidth="1"/>
    <col min="6" max="6" width="13" style="16" customWidth="1"/>
    <col min="7" max="7" width="15.7109375" style="16" customWidth="1"/>
    <col min="8" max="8" width="9.5703125" style="16" customWidth="1"/>
    <col min="9" max="9" width="15.7109375" style="327" customWidth="1"/>
    <col min="10" max="12" width="15.42578125" style="742" customWidth="1"/>
    <col min="13" max="13" width="11.85546875" style="16" bestFit="1" customWidth="1"/>
    <col min="14" max="16384" width="9.140625" style="16"/>
  </cols>
  <sheetData>
    <row r="1" spans="1:13" ht="30" hidden="1" customHeight="1" x14ac:dyDescent="0.2">
      <c r="A1" s="1544" t="s">
        <v>414</v>
      </c>
      <c r="B1" s="1545"/>
      <c r="C1" s="1545"/>
      <c r="D1" s="1545"/>
      <c r="E1" s="1545"/>
      <c r="F1" s="1545"/>
      <c r="G1" s="1545"/>
      <c r="H1" s="1545"/>
      <c r="I1" s="1545"/>
      <c r="J1" s="1545"/>
      <c r="K1" s="16"/>
      <c r="L1" s="16"/>
    </row>
    <row r="2" spans="1:13" ht="30" customHeight="1" thickBot="1" x14ac:dyDescent="0.25">
      <c r="A2" s="159"/>
      <c r="B2" s="159"/>
      <c r="C2" s="159"/>
      <c r="D2" s="159"/>
      <c r="E2" s="159"/>
      <c r="F2" s="159"/>
      <c r="G2" s="159"/>
      <c r="H2" s="159"/>
      <c r="I2" s="159"/>
    </row>
    <row r="3" spans="1:13" ht="21.75" customHeight="1" x14ac:dyDescent="0.25">
      <c r="A3" s="1546" t="s">
        <v>436</v>
      </c>
      <c r="B3" s="1547"/>
      <c r="C3" s="1547"/>
      <c r="D3" s="1547"/>
      <c r="E3" s="1547"/>
      <c r="F3" s="1547"/>
      <c r="G3" s="1547"/>
      <c r="H3" s="1547"/>
      <c r="I3" s="1548"/>
      <c r="J3" s="1541" t="s">
        <v>470</v>
      </c>
      <c r="K3" s="1541" t="s">
        <v>526</v>
      </c>
      <c r="L3" s="1541" t="s">
        <v>525</v>
      </c>
    </row>
    <row r="4" spans="1:13" ht="18.75" customHeight="1" x14ac:dyDescent="0.25">
      <c r="A4" s="103"/>
      <c r="B4" s="472"/>
      <c r="C4" s="473"/>
      <c r="D4" s="474"/>
      <c r="E4" s="1549" t="s">
        <v>150</v>
      </c>
      <c r="F4" s="1550"/>
      <c r="G4" s="1550"/>
      <c r="H4" s="1550"/>
      <c r="I4" s="475"/>
      <c r="J4" s="1542"/>
      <c r="K4" s="1542"/>
      <c r="L4" s="1542"/>
    </row>
    <row r="5" spans="1:13" ht="15.75" customHeight="1" thickBot="1" x14ac:dyDescent="0.25">
      <c r="A5" s="102"/>
      <c r="B5" s="476" t="s">
        <v>94</v>
      </c>
      <c r="C5" s="477" t="s">
        <v>17</v>
      </c>
      <c r="D5" s="478"/>
      <c r="E5" s="479" t="s">
        <v>18</v>
      </c>
      <c r="F5" s="480"/>
      <c r="G5" s="480"/>
      <c r="H5" s="480"/>
      <c r="I5" s="481"/>
      <c r="J5" s="1542"/>
      <c r="K5" s="1542"/>
      <c r="L5" s="1542"/>
    </row>
    <row r="6" spans="1:13" ht="15" customHeight="1" x14ac:dyDescent="0.2">
      <c r="A6" s="103"/>
      <c r="B6" s="482" t="s">
        <v>95</v>
      </c>
      <c r="C6" s="483" t="s">
        <v>93</v>
      </c>
      <c r="D6" s="484" t="s">
        <v>11</v>
      </c>
      <c r="E6" s="1553">
        <v>711</v>
      </c>
      <c r="F6" s="1551">
        <v>713</v>
      </c>
      <c r="G6" s="1551">
        <v>716</v>
      </c>
      <c r="H6" s="1551">
        <v>717</v>
      </c>
      <c r="I6" s="485" t="s">
        <v>344</v>
      </c>
      <c r="J6" s="1542"/>
      <c r="K6" s="1542"/>
      <c r="L6" s="1542"/>
    </row>
    <row r="7" spans="1:13" ht="3.75" customHeight="1" thickBot="1" x14ac:dyDescent="0.25">
      <c r="A7" s="104"/>
      <c r="B7" s="482"/>
      <c r="C7" s="483"/>
      <c r="D7" s="486"/>
      <c r="E7" s="1554"/>
      <c r="F7" s="1552"/>
      <c r="G7" s="1552"/>
      <c r="H7" s="1552"/>
      <c r="I7" s="487"/>
      <c r="J7" s="1543"/>
      <c r="K7" s="1543"/>
      <c r="L7" s="1543"/>
    </row>
    <row r="8" spans="1:13" ht="28.5" customHeight="1" thickTop="1" x14ac:dyDescent="0.2">
      <c r="A8" s="105"/>
      <c r="B8" s="488"/>
      <c r="C8" s="489"/>
      <c r="D8" s="490" t="s">
        <v>151</v>
      </c>
      <c r="E8" s="1223">
        <v>0</v>
      </c>
      <c r="F8" s="491">
        <v>0</v>
      </c>
      <c r="G8" s="491">
        <v>100000</v>
      </c>
      <c r="H8" s="491">
        <f>+H9</f>
        <v>0</v>
      </c>
      <c r="I8" s="1087">
        <v>100000</v>
      </c>
      <c r="J8" s="1209">
        <f>+J9</f>
        <v>116451.66</v>
      </c>
      <c r="K8" s="1209">
        <f>+K9</f>
        <v>177958.66</v>
      </c>
      <c r="L8" s="1209">
        <f>+L9</f>
        <v>181884.66</v>
      </c>
      <c r="M8" s="629"/>
    </row>
    <row r="9" spans="1:13" ht="15.75" x14ac:dyDescent="0.25">
      <c r="A9" s="89"/>
      <c r="B9" s="492">
        <v>4</v>
      </c>
      <c r="C9" s="492"/>
      <c r="D9" s="493" t="s">
        <v>328</v>
      </c>
      <c r="E9" s="608"/>
      <c r="F9" s="608"/>
      <c r="G9" s="496">
        <v>100000</v>
      </c>
      <c r="H9" s="608">
        <f>SUM(H10:H22)</f>
        <v>0</v>
      </c>
      <c r="I9" s="496">
        <v>100000</v>
      </c>
      <c r="J9" s="1210">
        <f>SUM(J10:J22)</f>
        <v>116451.66</v>
      </c>
      <c r="K9" s="1210">
        <f>SUM(K10:K22)</f>
        <v>177958.66</v>
      </c>
      <c r="L9" s="1210">
        <f>SUM(L10:L25)</f>
        <v>181884.66</v>
      </c>
    </row>
    <row r="10" spans="1:13" ht="15" x14ac:dyDescent="0.2">
      <c r="A10" s="91">
        <v>1</v>
      </c>
      <c r="B10" s="451"/>
      <c r="C10" s="494"/>
      <c r="D10" s="495" t="s">
        <v>341</v>
      </c>
      <c r="E10" s="607"/>
      <c r="F10" s="378"/>
      <c r="G10" s="465">
        <v>15000</v>
      </c>
      <c r="H10" s="378"/>
      <c r="I10" s="466">
        <v>15000</v>
      </c>
      <c r="J10" s="1211">
        <v>0</v>
      </c>
      <c r="K10" s="1211">
        <v>0</v>
      </c>
      <c r="L10" s="1211">
        <v>0</v>
      </c>
    </row>
    <row r="11" spans="1:13" ht="15" x14ac:dyDescent="0.2">
      <c r="A11" s="89">
        <v>2</v>
      </c>
      <c r="B11" s="451"/>
      <c r="C11" s="494"/>
      <c r="D11" s="495" t="s">
        <v>295</v>
      </c>
      <c r="E11" s="607"/>
      <c r="F11" s="378"/>
      <c r="G11" s="465">
        <v>11000</v>
      </c>
      <c r="H11" s="378"/>
      <c r="I11" s="466">
        <v>11000</v>
      </c>
      <c r="J11" s="1211">
        <v>0</v>
      </c>
      <c r="K11" s="1211">
        <v>0</v>
      </c>
      <c r="L11" s="1211">
        <v>0</v>
      </c>
    </row>
    <row r="12" spans="1:13" ht="15" x14ac:dyDescent="0.2">
      <c r="A12" s="91">
        <v>6</v>
      </c>
      <c r="B12" s="451"/>
      <c r="C12" s="494" t="s">
        <v>508</v>
      </c>
      <c r="D12" s="495" t="s">
        <v>507</v>
      </c>
      <c r="E12" s="607"/>
      <c r="F12" s="378"/>
      <c r="G12" s="465">
        <v>10000</v>
      </c>
      <c r="H12" s="378"/>
      <c r="I12" s="466">
        <v>10000</v>
      </c>
      <c r="J12" s="1211">
        <v>3184.29</v>
      </c>
      <c r="K12" s="1211">
        <v>3184.29</v>
      </c>
      <c r="L12" s="1211">
        <v>3184.29</v>
      </c>
    </row>
    <row r="13" spans="1:13" ht="15" x14ac:dyDescent="0.2">
      <c r="A13" s="89">
        <v>8</v>
      </c>
      <c r="B13" s="451"/>
      <c r="C13" s="494"/>
      <c r="D13" s="495" t="s">
        <v>390</v>
      </c>
      <c r="E13" s="607"/>
      <c r="F13" s="378"/>
      <c r="G13" s="465">
        <v>5000</v>
      </c>
      <c r="H13" s="378"/>
      <c r="I13" s="466">
        <v>5000</v>
      </c>
      <c r="J13" s="1211">
        <v>0</v>
      </c>
      <c r="K13" s="1211">
        <v>0</v>
      </c>
      <c r="L13" s="1211">
        <v>0</v>
      </c>
    </row>
    <row r="14" spans="1:13" ht="15" x14ac:dyDescent="0.2">
      <c r="A14" s="89">
        <v>16</v>
      </c>
      <c r="B14" s="451"/>
      <c r="C14" s="494"/>
      <c r="D14" s="495" t="s">
        <v>342</v>
      </c>
      <c r="E14" s="607"/>
      <c r="F14" s="378"/>
      <c r="G14" s="465">
        <v>5000</v>
      </c>
      <c r="H14" s="378"/>
      <c r="I14" s="466">
        <v>5000</v>
      </c>
      <c r="J14" s="1211">
        <v>0</v>
      </c>
      <c r="K14" s="1211">
        <v>0</v>
      </c>
      <c r="L14" s="1211">
        <v>0</v>
      </c>
    </row>
    <row r="15" spans="1:13" ht="15" x14ac:dyDescent="0.2">
      <c r="A15" s="89">
        <v>18</v>
      </c>
      <c r="B15" s="451"/>
      <c r="C15" s="494"/>
      <c r="D15" s="495" t="s">
        <v>343</v>
      </c>
      <c r="E15" s="607"/>
      <c r="F15" s="378"/>
      <c r="G15" s="465">
        <v>10000</v>
      </c>
      <c r="H15" s="378"/>
      <c r="I15" s="466">
        <v>10000</v>
      </c>
      <c r="J15" s="1211">
        <v>0</v>
      </c>
      <c r="K15" s="1211">
        <v>0</v>
      </c>
      <c r="L15" s="1211">
        <v>0</v>
      </c>
    </row>
    <row r="16" spans="1:13" ht="15" x14ac:dyDescent="0.2">
      <c r="A16" s="89">
        <v>19</v>
      </c>
      <c r="B16" s="451"/>
      <c r="C16" s="494" t="s">
        <v>506</v>
      </c>
      <c r="D16" s="495" t="s">
        <v>438</v>
      </c>
      <c r="E16" s="607"/>
      <c r="F16" s="378"/>
      <c r="G16" s="465">
        <v>0</v>
      </c>
      <c r="H16" s="378"/>
      <c r="I16" s="466">
        <v>0</v>
      </c>
      <c r="J16" s="1211">
        <v>25552.799999999999</v>
      </c>
      <c r="K16" s="1211">
        <v>25552.799999999999</v>
      </c>
      <c r="L16" s="1211">
        <v>25552.799999999999</v>
      </c>
    </row>
    <row r="17" spans="1:12" ht="15" x14ac:dyDescent="0.2">
      <c r="A17" s="89">
        <v>20</v>
      </c>
      <c r="B17" s="451"/>
      <c r="C17" s="494"/>
      <c r="D17" s="495" t="s">
        <v>480</v>
      </c>
      <c r="E17" s="607"/>
      <c r="F17" s="378"/>
      <c r="G17" s="465">
        <v>0</v>
      </c>
      <c r="H17" s="378"/>
      <c r="I17" s="466">
        <v>0</v>
      </c>
      <c r="J17" s="1211">
        <v>51995</v>
      </c>
      <c r="K17" s="1211">
        <v>51995</v>
      </c>
      <c r="L17" s="1211">
        <v>51995</v>
      </c>
    </row>
    <row r="18" spans="1:12" ht="15" x14ac:dyDescent="0.2">
      <c r="A18" s="91">
        <v>21</v>
      </c>
      <c r="B18" s="451"/>
      <c r="C18" s="494"/>
      <c r="D18" s="495" t="s">
        <v>437</v>
      </c>
      <c r="E18" s="607"/>
      <c r="F18" s="378"/>
      <c r="G18" s="465">
        <v>25000</v>
      </c>
      <c r="H18" s="378"/>
      <c r="I18" s="466">
        <v>25000</v>
      </c>
      <c r="J18" s="1211">
        <v>31723.57</v>
      </c>
      <c r="K18" s="1211">
        <v>93230.57</v>
      </c>
      <c r="L18" s="1211">
        <v>93230.57</v>
      </c>
    </row>
    <row r="19" spans="1:12" ht="15" x14ac:dyDescent="0.2">
      <c r="A19" s="91">
        <v>23</v>
      </c>
      <c r="B19" s="451"/>
      <c r="C19" s="494"/>
      <c r="D19" s="495" t="s">
        <v>505</v>
      </c>
      <c r="E19" s="607"/>
      <c r="F19" s="378"/>
      <c r="G19" s="465">
        <v>3000</v>
      </c>
      <c r="H19" s="378"/>
      <c r="I19" s="466">
        <v>3000</v>
      </c>
      <c r="J19" s="1211">
        <v>0</v>
      </c>
      <c r="K19" s="1211">
        <v>0</v>
      </c>
      <c r="L19" s="1211">
        <v>2600</v>
      </c>
    </row>
    <row r="20" spans="1:12" ht="15" x14ac:dyDescent="0.2">
      <c r="A20" s="91">
        <v>24</v>
      </c>
      <c r="B20" s="451"/>
      <c r="C20" s="494"/>
      <c r="D20" s="495" t="s">
        <v>509</v>
      </c>
      <c r="E20" s="607"/>
      <c r="F20" s="378"/>
      <c r="G20" s="465">
        <v>0</v>
      </c>
      <c r="H20" s="378"/>
      <c r="I20" s="466">
        <v>0</v>
      </c>
      <c r="J20" s="1211">
        <v>0</v>
      </c>
      <c r="K20" s="1211">
        <v>0</v>
      </c>
      <c r="L20" s="1211">
        <v>1326</v>
      </c>
    </row>
    <row r="21" spans="1:12" ht="15" x14ac:dyDescent="0.2">
      <c r="A21" s="89">
        <v>25</v>
      </c>
      <c r="B21" s="451"/>
      <c r="C21" s="494" t="s">
        <v>506</v>
      </c>
      <c r="D21" s="495" t="s">
        <v>419</v>
      </c>
      <c r="E21" s="607"/>
      <c r="F21" s="378"/>
      <c r="G21" s="465">
        <v>5000</v>
      </c>
      <c r="H21" s="378"/>
      <c r="I21" s="466">
        <v>5000</v>
      </c>
      <c r="J21" s="1211">
        <v>3996</v>
      </c>
      <c r="K21" s="1211">
        <v>3996</v>
      </c>
      <c r="L21" s="1211">
        <v>3996</v>
      </c>
    </row>
    <row r="22" spans="1:12" ht="16.5" thickBot="1" x14ac:dyDescent="0.3">
      <c r="A22" s="106">
        <v>26</v>
      </c>
      <c r="B22" s="453"/>
      <c r="C22" s="497"/>
      <c r="D22" s="498" t="s">
        <v>420</v>
      </c>
      <c r="E22" s="609"/>
      <c r="F22" s="499"/>
      <c r="G22" s="500">
        <v>14000</v>
      </c>
      <c r="H22" s="499"/>
      <c r="I22" s="1088">
        <v>14000</v>
      </c>
      <c r="J22" s="1212">
        <v>0</v>
      </c>
      <c r="K22" s="1212">
        <v>0</v>
      </c>
      <c r="L22" s="1212">
        <v>0</v>
      </c>
    </row>
    <row r="23" spans="1:12" ht="15.75" x14ac:dyDescent="0.25">
      <c r="A23" s="16"/>
      <c r="B23" s="16"/>
      <c r="D23" s="501"/>
      <c r="E23" s="502"/>
      <c r="F23" s="503"/>
      <c r="G23" s="504"/>
      <c r="H23" s="503"/>
      <c r="I23" s="610"/>
      <c r="J23" s="1213"/>
      <c r="K23" s="1213"/>
      <c r="L23" s="1213"/>
    </row>
    <row r="220" ht="16.5" customHeight="1" x14ac:dyDescent="0.2"/>
    <row r="272" ht="11.25" customHeight="1" x14ac:dyDescent="0.2"/>
  </sheetData>
  <mergeCells count="10">
    <mergeCell ref="K3:K7"/>
    <mergeCell ref="L3:L7"/>
    <mergeCell ref="A1:J1"/>
    <mergeCell ref="J3:J7"/>
    <mergeCell ref="A3:I3"/>
    <mergeCell ref="E4:H4"/>
    <mergeCell ref="H6:H7"/>
    <mergeCell ref="E6:E7"/>
    <mergeCell ref="G6:G7"/>
    <mergeCell ref="F6:F7"/>
  </mergeCells>
  <phoneticPr fontId="3" type="noConversion"/>
  <printOptions horizontalCentered="1"/>
  <pageMargins left="0.19685039370078741" right="0.15748031496062992" top="0.31496062992125984" bottom="0.27559055118110237" header="0.31496062992125984" footer="0.23622047244094491"/>
  <pageSetup paperSize="9" scale="90" orientation="landscape" r:id="rId1"/>
  <headerFooter alignWithMargins="0">
    <oddFooter>&amp;LNávrh Rozpočtu 2015&amp;Rv11022015</oddFooter>
  </headerFooter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"/>
  <sheetViews>
    <sheetView zoomScale="85" zoomScaleNormal="85" workbookViewId="0">
      <selection activeCell="E8" sqref="E8"/>
    </sheetView>
  </sheetViews>
  <sheetFormatPr defaultRowHeight="12.75" x14ac:dyDescent="0.2"/>
  <cols>
    <col min="1" max="1" width="3.140625" style="16" customWidth="1"/>
    <col min="2" max="2" width="5.140625" style="16" customWidth="1"/>
    <col min="3" max="4" width="0.7109375" style="16" customWidth="1"/>
    <col min="5" max="5" width="9.140625" style="16"/>
    <col min="6" max="6" width="40.140625" style="16" customWidth="1"/>
    <col min="7" max="7" width="10.42578125" style="16" customWidth="1"/>
    <col min="8" max="8" width="26.7109375" style="742" customWidth="1"/>
    <col min="9" max="9" width="26" style="742" customWidth="1"/>
    <col min="10" max="10" width="26.85546875" style="742" customWidth="1"/>
    <col min="11" max="16384" width="9.140625" style="16"/>
  </cols>
  <sheetData>
    <row r="1" spans="1:10" ht="23.25" x14ac:dyDescent="0.2">
      <c r="A1" s="1557" t="s">
        <v>414</v>
      </c>
      <c r="B1" s="1557"/>
      <c r="C1" s="1557"/>
      <c r="D1" s="1557"/>
      <c r="E1" s="1557"/>
      <c r="F1" s="1557"/>
      <c r="G1" s="1557"/>
      <c r="H1" s="1557"/>
      <c r="I1" s="16"/>
      <c r="J1" s="16"/>
    </row>
    <row r="2" spans="1:10" ht="15.75" thickBot="1" x14ac:dyDescent="0.25">
      <c r="A2" s="505"/>
      <c r="B2" s="505"/>
      <c r="C2" s="505"/>
      <c r="D2" s="505"/>
      <c r="E2" s="505"/>
      <c r="F2" s="505"/>
      <c r="G2" s="505"/>
    </row>
    <row r="3" spans="1:10" ht="15.75" x14ac:dyDescent="0.25">
      <c r="A3" s="1356" t="s">
        <v>155</v>
      </c>
      <c r="B3" s="1364"/>
      <c r="C3" s="1364"/>
      <c r="D3" s="1364"/>
      <c r="E3" s="1364"/>
      <c r="F3" s="1555"/>
      <c r="G3" s="506"/>
      <c r="H3" s="1224"/>
      <c r="I3" s="1224"/>
      <c r="J3" s="1224"/>
    </row>
    <row r="4" spans="1:10" ht="15.75" x14ac:dyDescent="0.25">
      <c r="A4" s="1365"/>
      <c r="B4" s="1366"/>
      <c r="C4" s="1366"/>
      <c r="D4" s="1366"/>
      <c r="E4" s="1366"/>
      <c r="F4" s="1556"/>
      <c r="G4" s="507" t="s">
        <v>21</v>
      </c>
      <c r="H4" s="1225"/>
      <c r="I4" s="1225"/>
      <c r="J4" s="1225"/>
    </row>
    <row r="5" spans="1:10" ht="15.75" x14ac:dyDescent="0.25">
      <c r="A5" s="161"/>
      <c r="B5" s="211" t="s">
        <v>22</v>
      </c>
      <c r="C5" s="211" t="s">
        <v>23</v>
      </c>
      <c r="D5" s="211" t="s">
        <v>24</v>
      </c>
      <c r="E5" s="508"/>
      <c r="F5" s="509"/>
      <c r="G5" s="510" t="s">
        <v>382</v>
      </c>
      <c r="H5" s="1225" t="s">
        <v>470</v>
      </c>
      <c r="I5" s="1225" t="s">
        <v>473</v>
      </c>
      <c r="J5" s="1225" t="s">
        <v>493</v>
      </c>
    </row>
    <row r="6" spans="1:10" ht="16.5" thickBot="1" x14ac:dyDescent="0.3">
      <c r="A6" s="161"/>
      <c r="B6" s="211"/>
      <c r="C6" s="439"/>
      <c r="D6" s="211" t="s">
        <v>25</v>
      </c>
      <c r="E6" s="508"/>
      <c r="F6" s="509"/>
      <c r="G6" s="510"/>
      <c r="H6" s="1225"/>
      <c r="I6" s="1225"/>
      <c r="J6" s="1225"/>
    </row>
    <row r="7" spans="1:10" ht="15.75" x14ac:dyDescent="0.25">
      <c r="A7" s="573">
        <v>1</v>
      </c>
      <c r="B7" s="574" t="s">
        <v>157</v>
      </c>
      <c r="C7" s="575"/>
      <c r="D7" s="576"/>
      <c r="E7" s="577" t="s">
        <v>156</v>
      </c>
      <c r="F7" s="578"/>
      <c r="G7" s="579"/>
      <c r="H7" s="1226"/>
      <c r="I7" s="1226"/>
      <c r="J7" s="1226"/>
    </row>
    <row r="8" spans="1:10" s="126" customFormat="1" ht="15.75" x14ac:dyDescent="0.25">
      <c r="A8" s="511">
        <v>2</v>
      </c>
      <c r="B8" s="512"/>
      <c r="C8" s="513"/>
      <c r="D8" s="192"/>
      <c r="E8" s="514" t="s">
        <v>517</v>
      </c>
      <c r="F8" s="515"/>
      <c r="G8" s="1047">
        <v>10300</v>
      </c>
      <c r="H8" s="1227">
        <v>5013.3</v>
      </c>
      <c r="I8" s="1227">
        <v>7254.84</v>
      </c>
      <c r="J8" s="1227">
        <v>8377.75</v>
      </c>
    </row>
    <row r="9" spans="1:10" ht="15.75" x14ac:dyDescent="0.25">
      <c r="A9" s="516">
        <v>3</v>
      </c>
      <c r="B9" s="517"/>
      <c r="C9" s="518"/>
      <c r="D9" s="519"/>
      <c r="E9" s="520" t="s">
        <v>415</v>
      </c>
      <c r="F9" s="521"/>
      <c r="G9" s="1047">
        <v>13400</v>
      </c>
      <c r="H9" s="1227">
        <v>5616.11</v>
      </c>
      <c r="I9" s="1227">
        <v>9006.3799999999992</v>
      </c>
      <c r="J9" s="1227">
        <v>9063.5</v>
      </c>
    </row>
    <row r="10" spans="1:10" ht="15.75" x14ac:dyDescent="0.25">
      <c r="A10" s="1022">
        <v>4</v>
      </c>
      <c r="B10" s="1023"/>
      <c r="C10" s="1024"/>
      <c r="D10" s="1025"/>
      <c r="E10" s="93" t="s">
        <v>416</v>
      </c>
      <c r="F10" s="1026"/>
      <c r="G10" s="1027">
        <v>2200</v>
      </c>
      <c r="H10" s="1228">
        <v>1376.28</v>
      </c>
      <c r="I10" s="1228">
        <v>1572.96</v>
      </c>
      <c r="J10" s="1228">
        <v>1863.06</v>
      </c>
    </row>
    <row r="11" spans="1:10" ht="23.25" customHeight="1" thickBot="1" x14ac:dyDescent="0.3">
      <c r="A11" s="580">
        <v>5</v>
      </c>
      <c r="B11" s="581"/>
      <c r="C11" s="581"/>
      <c r="D11" s="582"/>
      <c r="E11" s="176" t="s">
        <v>158</v>
      </c>
      <c r="F11" s="583"/>
      <c r="G11" s="584">
        <f>SUM(G8:G10)</f>
        <v>25900</v>
      </c>
      <c r="H11" s="1229">
        <f>SUM(H8:H10)</f>
        <v>12005.69</v>
      </c>
      <c r="I11" s="1229">
        <f>SUM(I8:I10)</f>
        <v>17834.18</v>
      </c>
      <c r="J11" s="1229">
        <f>SUM(J8:J10)</f>
        <v>19304.310000000001</v>
      </c>
    </row>
  </sheetData>
  <mergeCells count="2">
    <mergeCell ref="A3:F4"/>
    <mergeCell ref="A1:H1"/>
  </mergeCells>
  <phoneticPr fontId="0" type="noConversion"/>
  <printOptions horizontalCentered="1"/>
  <pageMargins left="0.15748031496062992" right="0.35433070866141736" top="0.98425196850393704" bottom="0.98425196850393704" header="0.51181102362204722" footer="0.51181102362204722"/>
  <pageSetup paperSize="9" scale="98" orientation="portrait" verticalDpi="4294967293" r:id="rId1"/>
  <headerFooter alignWithMargins="0">
    <oddFooter>&amp;LNávrh Rozpočtu 2015&amp;CVFO&amp;Rv11022015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"/>
  <sheetViews>
    <sheetView zoomScale="85" zoomScaleNormal="85" workbookViewId="0">
      <selection activeCell="L5" sqref="L5"/>
    </sheetView>
  </sheetViews>
  <sheetFormatPr defaultRowHeight="12.75" x14ac:dyDescent="0.2"/>
  <cols>
    <col min="1" max="1" width="3.42578125" style="16" customWidth="1"/>
    <col min="2" max="2" width="5" style="16" customWidth="1"/>
    <col min="3" max="3" width="4.7109375" style="16" customWidth="1"/>
    <col min="4" max="4" width="5.140625" style="16" customWidth="1"/>
    <col min="5" max="5" width="9.140625" style="16"/>
    <col min="6" max="6" width="26.7109375" style="16" customWidth="1"/>
    <col min="7" max="7" width="17.7109375" style="16" customWidth="1"/>
    <col min="8" max="8" width="22.140625" style="16" customWidth="1"/>
    <col min="9" max="9" width="21" style="16" customWidth="1"/>
    <col min="10" max="10" width="26.42578125" style="16" customWidth="1"/>
    <col min="11" max="16384" width="9.140625" style="16"/>
  </cols>
  <sheetData>
    <row r="1" spans="1:10" ht="23.25" x14ac:dyDescent="0.35">
      <c r="A1" s="1379" t="s">
        <v>485</v>
      </c>
      <c r="B1" s="1379"/>
      <c r="C1" s="1379"/>
      <c r="D1" s="1379"/>
      <c r="E1" s="1379"/>
      <c r="F1" s="1379"/>
      <c r="G1" s="1379"/>
      <c r="H1" s="1379"/>
    </row>
    <row r="2" spans="1:10" ht="15.75" thickBot="1" x14ac:dyDescent="0.25">
      <c r="A2" s="174"/>
      <c r="B2" s="174"/>
      <c r="C2" s="174"/>
      <c r="D2" s="174"/>
      <c r="E2" s="174"/>
      <c r="F2" s="174"/>
      <c r="G2" s="174"/>
    </row>
    <row r="3" spans="1:10" ht="15" x14ac:dyDescent="0.25">
      <c r="A3" s="1356" t="s">
        <v>173</v>
      </c>
      <c r="B3" s="1364"/>
      <c r="C3" s="1364"/>
      <c r="D3" s="1364"/>
      <c r="E3" s="1364"/>
      <c r="F3" s="1364"/>
      <c r="G3" s="596"/>
      <c r="H3" s="599"/>
      <c r="I3" s="599"/>
      <c r="J3" s="599"/>
    </row>
    <row r="4" spans="1:10" ht="15.75" thickBot="1" x14ac:dyDescent="0.3">
      <c r="A4" s="1558"/>
      <c r="B4" s="1559"/>
      <c r="C4" s="1559"/>
      <c r="D4" s="1559"/>
      <c r="E4" s="1559"/>
      <c r="F4" s="1559"/>
      <c r="G4" s="597" t="s">
        <v>21</v>
      </c>
      <c r="H4" s="600" t="s">
        <v>465</v>
      </c>
      <c r="I4" s="600" t="s">
        <v>466</v>
      </c>
      <c r="J4" s="600"/>
    </row>
    <row r="5" spans="1:10" ht="13.5" thickTop="1" x14ac:dyDescent="0.2">
      <c r="A5" s="161"/>
      <c r="B5" s="296" t="s">
        <v>22</v>
      </c>
      <c r="C5" s="296" t="s">
        <v>23</v>
      </c>
      <c r="D5" s="296" t="s">
        <v>24</v>
      </c>
      <c r="E5" s="297"/>
      <c r="F5" s="297"/>
      <c r="G5" s="598" t="s">
        <v>382</v>
      </c>
      <c r="H5" s="532"/>
      <c r="I5" s="532"/>
      <c r="J5" s="532" t="s">
        <v>491</v>
      </c>
    </row>
    <row r="6" spans="1:10" ht="13.5" thickBot="1" x14ac:dyDescent="0.25">
      <c r="A6" s="164"/>
      <c r="B6" s="299"/>
      <c r="C6" s="591"/>
      <c r="D6" s="299" t="s">
        <v>25</v>
      </c>
      <c r="E6" s="301"/>
      <c r="F6" s="301"/>
      <c r="G6" s="602"/>
      <c r="H6" s="601"/>
      <c r="I6" s="601"/>
      <c r="J6" s="601"/>
    </row>
    <row r="7" spans="1:10" ht="37.5" customHeight="1" thickTop="1" x14ac:dyDescent="0.25">
      <c r="A7" s="177">
        <v>1</v>
      </c>
      <c r="B7" s="169"/>
      <c r="C7" s="169"/>
      <c r="D7" s="592"/>
      <c r="E7" s="603" t="s">
        <v>174</v>
      </c>
      <c r="F7" s="604"/>
      <c r="G7" s="811">
        <v>533818</v>
      </c>
      <c r="H7" s="811">
        <f>+'P1'!K8+'P2'!K8+'P3'!L8+'P4'!K8+'P5'!L8+'P6'!Q8+'P7'!K8+'P8'!L8+'P9'!K8+'P10'!J37+'P11'!K8+'P12'!L8</f>
        <v>314911.51</v>
      </c>
      <c r="I7" s="811">
        <f>+'P1'!L8+'P2'!L8+'P3'!M8+'P4'!L8+'P5'!M8+'P6'!R8+'P7'!L8+'P8'!M8+'P9'!L8+'P10'!K37+'P11'!L8+'P12'!M8</f>
        <v>500831.97000000003</v>
      </c>
      <c r="J7" s="811">
        <f>+'P1'!M8+'P2'!M8+'P3'!N8+'P4'!M8+'P5'!N8+'P6'!S8+'P7'!M8+'P8'!N8+'P9'!M8+'P10'!L37+'P11'!M8+'P12'!N8</f>
        <v>640279.82600000012</v>
      </c>
    </row>
    <row r="8" spans="1:10" ht="37.5" customHeight="1" x14ac:dyDescent="0.25">
      <c r="A8" s="522">
        <v>2</v>
      </c>
      <c r="B8" s="566"/>
      <c r="C8" s="593"/>
      <c r="D8" s="594"/>
      <c r="E8" s="605" t="s">
        <v>175</v>
      </c>
      <c r="F8" s="447"/>
      <c r="G8" s="812">
        <f>+KV!I8</f>
        <v>100000</v>
      </c>
      <c r="H8" s="812">
        <f>+KV!J8</f>
        <v>116451.66</v>
      </c>
      <c r="I8" s="812">
        <f>+KV!K8</f>
        <v>177958.66</v>
      </c>
      <c r="J8" s="812">
        <f>+KV!L8</f>
        <v>181884.66</v>
      </c>
    </row>
    <row r="9" spans="1:10" ht="39" customHeight="1" x14ac:dyDescent="0.25">
      <c r="A9" s="523">
        <v>3</v>
      </c>
      <c r="B9" s="595"/>
      <c r="C9" s="594"/>
      <c r="D9" s="595"/>
      <c r="E9" s="605" t="s">
        <v>176</v>
      </c>
      <c r="F9" s="447"/>
      <c r="G9" s="812">
        <f>'VFO '!G11</f>
        <v>25900</v>
      </c>
      <c r="H9" s="812">
        <f>'VFO '!H11</f>
        <v>12005.69</v>
      </c>
      <c r="I9" s="812">
        <f>'VFO '!I11</f>
        <v>17834.18</v>
      </c>
      <c r="J9" s="812">
        <f>'VFO '!J11</f>
        <v>19304.310000000001</v>
      </c>
    </row>
    <row r="10" spans="1:10" ht="39" customHeight="1" thickBot="1" x14ac:dyDescent="0.3">
      <c r="A10" s="178">
        <v>4</v>
      </c>
      <c r="B10" s="175"/>
      <c r="C10" s="175"/>
      <c r="D10" s="175"/>
      <c r="E10" s="524" t="s">
        <v>179</v>
      </c>
      <c r="F10" s="606"/>
      <c r="G10" s="813">
        <f>G7+G8+G9</f>
        <v>659718</v>
      </c>
      <c r="H10" s="813">
        <f>H7+H8+H9</f>
        <v>443368.86000000004</v>
      </c>
      <c r="I10" s="813">
        <f>I7+I8+I9</f>
        <v>696624.81</v>
      </c>
      <c r="J10" s="813">
        <f>J7+J8+J9</f>
        <v>841468.79600000021</v>
      </c>
    </row>
  </sheetData>
  <mergeCells count="2">
    <mergeCell ref="A3:F4"/>
    <mergeCell ref="A1:H1"/>
  </mergeCells>
  <phoneticPr fontId="0" type="noConversion"/>
  <printOptions horizontalCentered="1"/>
  <pageMargins left="0.15748031496062992" right="0.15748031496062992" top="0.98425196850393704" bottom="0.98425196850393704" header="0.51181102362204722" footer="0.51181102362204722"/>
  <pageSetup paperSize="9" scale="96" orientation="portrait" r:id="rId1"/>
  <headerFooter alignWithMargins="0">
    <oddFooter>&amp;LNávrh Rozpočtu 2015&amp;CVýdavkySUM&amp;Rv11022015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6"/>
  <sheetViews>
    <sheetView zoomScaleNormal="100" workbookViewId="0">
      <selection activeCell="J12" sqref="J12"/>
    </sheetView>
  </sheetViews>
  <sheetFormatPr defaultRowHeight="12.75" x14ac:dyDescent="0.2"/>
  <cols>
    <col min="1" max="1" width="5.28515625" style="16" customWidth="1"/>
    <col min="2" max="2" width="4.42578125" style="16" customWidth="1"/>
    <col min="3" max="3" width="4.7109375" style="16" customWidth="1"/>
    <col min="4" max="4" width="4.85546875" style="16" customWidth="1"/>
    <col min="5" max="5" width="55.5703125" style="16" customWidth="1"/>
    <col min="6" max="6" width="12.42578125" style="16" customWidth="1"/>
    <col min="7" max="9" width="15" style="16" customWidth="1"/>
    <col min="10" max="16384" width="9.140625" style="16"/>
  </cols>
  <sheetData>
    <row r="1" spans="1:9" ht="23.25" x14ac:dyDescent="0.2">
      <c r="A1" s="1360" t="s">
        <v>482</v>
      </c>
      <c r="B1" s="1350"/>
      <c r="C1" s="1350"/>
      <c r="D1" s="1350"/>
      <c r="E1" s="1350"/>
      <c r="F1" s="1350"/>
      <c r="G1" s="1350"/>
      <c r="H1" s="160"/>
    </row>
    <row r="3" spans="1:9" ht="13.5" thickBot="1" x14ac:dyDescent="0.25"/>
    <row r="4" spans="1:9" ht="12.75" customHeight="1" x14ac:dyDescent="0.2">
      <c r="A4" s="1356" t="s">
        <v>77</v>
      </c>
      <c r="B4" s="1357"/>
      <c r="C4" s="1357"/>
      <c r="D4" s="1357"/>
      <c r="E4" s="1357"/>
      <c r="F4" s="1361" t="s">
        <v>367</v>
      </c>
      <c r="G4" s="1354" t="s">
        <v>465</v>
      </c>
      <c r="H4" s="1354" t="s">
        <v>466</v>
      </c>
      <c r="I4" s="1354" t="s">
        <v>527</v>
      </c>
    </row>
    <row r="5" spans="1:9" x14ac:dyDescent="0.2">
      <c r="A5" s="1358"/>
      <c r="B5" s="1359"/>
      <c r="C5" s="1359"/>
      <c r="D5" s="1359"/>
      <c r="E5" s="1359"/>
      <c r="F5" s="1362"/>
      <c r="G5" s="1355"/>
      <c r="H5" s="1355"/>
      <c r="I5" s="1355"/>
    </row>
    <row r="6" spans="1:9" x14ac:dyDescent="0.2">
      <c r="A6" s="161"/>
      <c r="B6" s="162" t="s">
        <v>22</v>
      </c>
      <c r="C6" s="162" t="s">
        <v>23</v>
      </c>
      <c r="D6" s="162" t="s">
        <v>24</v>
      </c>
      <c r="E6" s="163"/>
      <c r="F6" s="1362"/>
      <c r="G6" s="1355"/>
      <c r="H6" s="1355"/>
      <c r="I6" s="1355"/>
    </row>
    <row r="7" spans="1:9" ht="13.5" thickBot="1" x14ac:dyDescent="0.25">
      <c r="A7" s="164"/>
      <c r="B7" s="165"/>
      <c r="C7" s="166"/>
      <c r="D7" s="165" t="s">
        <v>25</v>
      </c>
      <c r="E7" s="167" t="s">
        <v>26</v>
      </c>
      <c r="F7" s="1363"/>
      <c r="G7" s="1355"/>
      <c r="H7" s="1355"/>
      <c r="I7" s="1355"/>
    </row>
    <row r="8" spans="1:9" ht="16.5" thickTop="1" x14ac:dyDescent="0.25">
      <c r="A8" s="27"/>
      <c r="B8" s="859" t="s">
        <v>46</v>
      </c>
      <c r="C8" s="860"/>
      <c r="D8" s="861"/>
      <c r="E8" s="862" t="s">
        <v>340</v>
      </c>
      <c r="F8" s="1100">
        <f>+F9</f>
        <v>6300</v>
      </c>
      <c r="G8" s="1100">
        <v>0</v>
      </c>
      <c r="H8" s="1103">
        <f>(H9+H11)</f>
        <v>61498</v>
      </c>
      <c r="I8" s="1103">
        <f>(+I9+I10+I11)</f>
        <v>113453</v>
      </c>
    </row>
    <row r="9" spans="1:9" ht="15.75" x14ac:dyDescent="0.25">
      <c r="A9" s="168"/>
      <c r="B9" s="513" t="s">
        <v>78</v>
      </c>
      <c r="C9" s="513"/>
      <c r="D9" s="192"/>
      <c r="E9" s="864" t="s">
        <v>77</v>
      </c>
      <c r="F9" s="865">
        <f>SUM(F12:F12)</f>
        <v>6300</v>
      </c>
      <c r="G9" s="788">
        <f>SUM(G12:G12)</f>
        <v>0</v>
      </c>
      <c r="H9" s="788">
        <f>SUM(H12:H12)</f>
        <v>0</v>
      </c>
      <c r="I9" s="788">
        <f>SUM(I12:I12)</f>
        <v>0</v>
      </c>
    </row>
    <row r="10" spans="1:9" ht="15" x14ac:dyDescent="0.2">
      <c r="A10" s="168"/>
      <c r="B10" s="517"/>
      <c r="C10" s="517"/>
      <c r="D10" s="192"/>
      <c r="E10" s="1304" t="s">
        <v>528</v>
      </c>
      <c r="F10" s="1305">
        <v>0</v>
      </c>
      <c r="G10" s="1306">
        <v>0</v>
      </c>
      <c r="H10" s="1306">
        <v>0</v>
      </c>
      <c r="I10" s="1306">
        <v>51955</v>
      </c>
    </row>
    <row r="11" spans="1:9" ht="15" x14ac:dyDescent="0.2">
      <c r="A11" s="168"/>
      <c r="B11" s="513"/>
      <c r="C11" s="513"/>
      <c r="D11" s="192"/>
      <c r="E11" s="1275" t="s">
        <v>529</v>
      </c>
      <c r="F11" s="843">
        <v>0</v>
      </c>
      <c r="G11" s="843">
        <v>0</v>
      </c>
      <c r="H11" s="1221">
        <v>61498</v>
      </c>
      <c r="I11" s="1221">
        <v>61498</v>
      </c>
    </row>
    <row r="12" spans="1:9" ht="15.75" x14ac:dyDescent="0.25">
      <c r="A12" s="168"/>
      <c r="B12" s="513"/>
      <c r="C12" s="866" t="s">
        <v>79</v>
      </c>
      <c r="D12" s="867" t="s">
        <v>38</v>
      </c>
      <c r="E12" s="868" t="s">
        <v>212</v>
      </c>
      <c r="F12" s="1101">
        <v>6300</v>
      </c>
      <c r="G12" s="843">
        <v>0</v>
      </c>
      <c r="H12" s="843">
        <v>0</v>
      </c>
      <c r="I12" s="843">
        <v>0</v>
      </c>
    </row>
    <row r="13" spans="1:9" ht="20.25" customHeight="1" thickBot="1" x14ac:dyDescent="0.3">
      <c r="A13" s="565"/>
      <c r="B13" s="869"/>
      <c r="C13" s="870"/>
      <c r="D13" s="871"/>
      <c r="E13" s="953" t="s">
        <v>80</v>
      </c>
      <c r="F13" s="1102">
        <f>F8</f>
        <v>6300</v>
      </c>
      <c r="G13" s="872">
        <f>G8</f>
        <v>0</v>
      </c>
      <c r="H13" s="872">
        <f>H8</f>
        <v>61498</v>
      </c>
      <c r="I13" s="872">
        <f>I8</f>
        <v>113453</v>
      </c>
    </row>
    <row r="14" spans="1:9" x14ac:dyDescent="0.2">
      <c r="A14" s="10"/>
      <c r="B14" s="171"/>
      <c r="C14" s="171"/>
      <c r="D14" s="171"/>
      <c r="E14" s="172"/>
      <c r="F14" s="173"/>
      <c r="G14" s="173"/>
      <c r="H14" s="173"/>
      <c r="I14" s="173"/>
    </row>
    <row r="16" spans="1:9" x14ac:dyDescent="0.2">
      <c r="F16" s="94"/>
    </row>
  </sheetData>
  <mergeCells count="6">
    <mergeCell ref="I4:I7"/>
    <mergeCell ref="A4:E5"/>
    <mergeCell ref="A1:G1"/>
    <mergeCell ref="F4:F7"/>
    <mergeCell ref="G4:G7"/>
    <mergeCell ref="H4:H7"/>
  </mergeCells>
  <phoneticPr fontId="3" type="noConversion"/>
  <printOptions horizontalCentered="1"/>
  <pageMargins left="0.15748031496062992" right="0.15748031496062992" top="0.98425196850393704" bottom="0.98425196850393704" header="0.51181102362204722" footer="0.51181102362204722"/>
  <pageSetup paperSize="9" scale="91" orientation="portrait" r:id="rId1"/>
  <headerFooter alignWithMargins="0">
    <oddFooter>&amp;LNávrh rozpočtu 2015&amp;CKP&amp;Rv11022015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9"/>
  <sheetViews>
    <sheetView zoomScaleNormal="100" workbookViewId="0">
      <selection activeCell="G5" sqref="G5"/>
    </sheetView>
  </sheetViews>
  <sheetFormatPr defaultRowHeight="12.75" x14ac:dyDescent="0.2"/>
  <cols>
    <col min="1" max="1" width="4.28515625" style="16" customWidth="1"/>
    <col min="2" max="2" width="37.7109375" style="16" customWidth="1"/>
    <col min="3" max="3" width="16" style="742" customWidth="1"/>
    <col min="4" max="6" width="17" style="742" customWidth="1"/>
    <col min="7" max="16384" width="9.140625" style="16"/>
  </cols>
  <sheetData>
    <row r="1" spans="1:6" s="19" customFormat="1" ht="31.5" customHeight="1" x14ac:dyDescent="0.35">
      <c r="A1" s="1566" t="s">
        <v>370</v>
      </c>
      <c r="B1" s="1567"/>
      <c r="C1" s="1567"/>
      <c r="D1" s="1567"/>
    </row>
    <row r="2" spans="1:6" ht="13.5" thickBot="1" x14ac:dyDescent="0.25">
      <c r="A2" s="625"/>
      <c r="B2" s="122"/>
      <c r="C2" s="1230"/>
      <c r="D2" s="1230"/>
      <c r="E2" s="1230"/>
      <c r="F2" s="1230"/>
    </row>
    <row r="3" spans="1:6" ht="2.25" customHeight="1" x14ac:dyDescent="0.2">
      <c r="A3" s="1562" t="s">
        <v>81</v>
      </c>
      <c r="B3" s="1563"/>
      <c r="C3" s="1560" t="s">
        <v>370</v>
      </c>
      <c r="D3" s="1560" t="s">
        <v>481</v>
      </c>
      <c r="E3" s="1560" t="s">
        <v>466</v>
      </c>
      <c r="F3" s="1560" t="s">
        <v>519</v>
      </c>
    </row>
    <row r="4" spans="1:6" x14ac:dyDescent="0.2">
      <c r="A4" s="1564"/>
      <c r="B4" s="1565"/>
      <c r="C4" s="1561"/>
      <c r="D4" s="1561"/>
      <c r="E4" s="1561"/>
      <c r="F4" s="1561"/>
    </row>
    <row r="5" spans="1:6" x14ac:dyDescent="0.2">
      <c r="A5" s="1564"/>
      <c r="B5" s="1565"/>
      <c r="C5" s="1561"/>
      <c r="D5" s="1561"/>
      <c r="E5" s="1561"/>
      <c r="F5" s="1561"/>
    </row>
    <row r="6" spans="1:6" x14ac:dyDescent="0.2">
      <c r="A6" s="1564"/>
      <c r="B6" s="1565"/>
      <c r="C6" s="1561"/>
      <c r="D6" s="1561"/>
      <c r="E6" s="1561"/>
      <c r="F6" s="1561"/>
    </row>
    <row r="7" spans="1:6" ht="13.5" thickBot="1" x14ac:dyDescent="0.25">
      <c r="A7" s="1564"/>
      <c r="B7" s="1565"/>
      <c r="C7" s="1561"/>
      <c r="D7" s="1561"/>
      <c r="E7" s="1561"/>
      <c r="F7" s="1561"/>
    </row>
    <row r="8" spans="1:6" ht="15.75" x14ac:dyDescent="0.25">
      <c r="A8" s="615">
        <v>1</v>
      </c>
      <c r="B8" s="618" t="s">
        <v>82</v>
      </c>
      <c r="C8" s="1231">
        <f>+'BP '!H68</f>
        <v>553418</v>
      </c>
      <c r="D8" s="1231">
        <f>+'BP '!I68</f>
        <v>355824.8</v>
      </c>
      <c r="E8" s="1231">
        <f>+'BP '!J68</f>
        <v>555473.35000000009</v>
      </c>
      <c r="F8" s="1231">
        <f>+'BP '!K68</f>
        <v>665933.27</v>
      </c>
    </row>
    <row r="9" spans="1:6" ht="16.5" thickBot="1" x14ac:dyDescent="0.3">
      <c r="A9" s="611">
        <v>2</v>
      </c>
      <c r="B9" s="619" t="s">
        <v>84</v>
      </c>
      <c r="C9" s="1232">
        <f>+KP!F13</f>
        <v>6300</v>
      </c>
      <c r="D9" s="628">
        <f>+KP!G13</f>
        <v>0</v>
      </c>
      <c r="E9" s="628">
        <f>+KP!H13</f>
        <v>61498</v>
      </c>
      <c r="F9" s="628">
        <f>+KP!I13</f>
        <v>113453</v>
      </c>
    </row>
    <row r="10" spans="1:6" ht="15.75" x14ac:dyDescent="0.25">
      <c r="A10" s="613">
        <v>3</v>
      </c>
      <c r="B10" s="620" t="s">
        <v>366</v>
      </c>
      <c r="C10" s="1232">
        <f>PFO!G9</f>
        <v>100000</v>
      </c>
      <c r="D10" s="1231">
        <v>206055</v>
      </c>
      <c r="E10" s="1231">
        <v>206055</v>
      </c>
      <c r="F10" s="1231">
        <v>206055</v>
      </c>
    </row>
    <row r="11" spans="1:6" ht="16.5" thickBot="1" x14ac:dyDescent="0.3">
      <c r="A11" s="616"/>
      <c r="B11" s="621" t="s">
        <v>352</v>
      </c>
      <c r="C11" s="1233">
        <f>SUM(C8:C10)</f>
        <v>659718</v>
      </c>
      <c r="D11" s="1233">
        <f>SUM(D8+D9+D10)</f>
        <v>561879.80000000005</v>
      </c>
      <c r="E11" s="1233">
        <f>SUM(E8+E9+E10)</f>
        <v>823026.35000000009</v>
      </c>
      <c r="F11" s="1233">
        <f>SUM(F8+F9+F10)</f>
        <v>985441.27</v>
      </c>
    </row>
    <row r="12" spans="1:6" ht="16.5" thickBot="1" x14ac:dyDescent="0.3">
      <c r="A12" s="626"/>
      <c r="B12" s="622"/>
      <c r="C12" s="1234"/>
      <c r="D12" s="1234"/>
      <c r="E12" s="1234"/>
      <c r="F12" s="1234"/>
    </row>
    <row r="13" spans="1:6" ht="15.75" x14ac:dyDescent="0.25">
      <c r="A13" s="615">
        <v>4</v>
      </c>
      <c r="B13" s="618" t="s">
        <v>83</v>
      </c>
      <c r="C13" s="1231">
        <v>533818</v>
      </c>
      <c r="D13" s="1231">
        <f>+'Výdavky SUM'!H7</f>
        <v>314911.51</v>
      </c>
      <c r="E13" s="1231">
        <f>+'Výdavky SUM'!I7</f>
        <v>500831.97000000003</v>
      </c>
      <c r="F13" s="1231">
        <f>+'Výdavky SUM'!J7</f>
        <v>640279.82600000012</v>
      </c>
    </row>
    <row r="14" spans="1:6" ht="15.75" x14ac:dyDescent="0.25">
      <c r="A14" s="611">
        <v>5</v>
      </c>
      <c r="B14" s="619" t="s">
        <v>85</v>
      </c>
      <c r="C14" s="1232">
        <f>+KV!I8</f>
        <v>100000</v>
      </c>
      <c r="D14" s="1232">
        <f>+KV!J8</f>
        <v>116451.66</v>
      </c>
      <c r="E14" s="1232">
        <f>+KV!K8</f>
        <v>177958.66</v>
      </c>
      <c r="F14" s="1232">
        <f>+KV!L8</f>
        <v>181884.66</v>
      </c>
    </row>
    <row r="15" spans="1:6" ht="15.75" x14ac:dyDescent="0.25">
      <c r="A15" s="614">
        <v>6</v>
      </c>
      <c r="B15" s="620" t="s">
        <v>155</v>
      </c>
      <c r="C15" s="1232">
        <f>'VFO '!G11</f>
        <v>25900</v>
      </c>
      <c r="D15" s="1232">
        <f>'VFO '!H11</f>
        <v>12005.69</v>
      </c>
      <c r="E15" s="1232">
        <f>'VFO '!I11</f>
        <v>17834.18</v>
      </c>
      <c r="F15" s="1232">
        <f>'VFO '!J11</f>
        <v>19304.310000000001</v>
      </c>
    </row>
    <row r="16" spans="1:6" ht="16.5" thickBot="1" x14ac:dyDescent="0.3">
      <c r="A16" s="617"/>
      <c r="B16" s="623" t="s">
        <v>384</v>
      </c>
      <c r="C16" s="1233">
        <f>SUM(C13:C15)</f>
        <v>659718</v>
      </c>
      <c r="D16" s="1233">
        <f>SUM(D13:D15)</f>
        <v>443368.86000000004</v>
      </c>
      <c r="E16" s="1233">
        <f>SUM(E13:E15)</f>
        <v>696624.81</v>
      </c>
      <c r="F16" s="1233">
        <f>SUM(F13:F15)</f>
        <v>841468.79600000021</v>
      </c>
    </row>
    <row r="17" spans="1:6" ht="15.75" x14ac:dyDescent="0.25">
      <c r="A17" s="614"/>
      <c r="B17" s="624"/>
      <c r="C17" s="1276"/>
      <c r="D17" s="1235"/>
      <c r="E17" s="1235"/>
      <c r="F17" s="1235"/>
    </row>
    <row r="18" spans="1:6" ht="16.5" thickBot="1" x14ac:dyDescent="0.3">
      <c r="A18" s="617"/>
      <c r="B18" s="627" t="s">
        <v>383</v>
      </c>
      <c r="C18" s="1236">
        <f>+C11-C16</f>
        <v>0</v>
      </c>
      <c r="D18" s="1236">
        <f>+D11-D16</f>
        <v>118510.94</v>
      </c>
      <c r="E18" s="1236">
        <f>+E11-E16</f>
        <v>126401.54000000004</v>
      </c>
      <c r="F18" s="1236">
        <f>+F11-F16</f>
        <v>143972.47399999981</v>
      </c>
    </row>
    <row r="19" spans="1:6" ht="15.75" hidden="1" x14ac:dyDescent="0.25">
      <c r="A19" s="614"/>
      <c r="B19" s="612"/>
      <c r="C19" s="1277"/>
    </row>
    <row r="20" spans="1:6" ht="15" hidden="1" x14ac:dyDescent="0.2">
      <c r="A20" s="533">
        <v>3</v>
      </c>
      <c r="B20" s="467" t="s">
        <v>92</v>
      </c>
      <c r="C20" s="1278"/>
    </row>
    <row r="21" spans="1:6" ht="15" hidden="1" x14ac:dyDescent="0.2">
      <c r="A21" s="533" t="s">
        <v>354</v>
      </c>
      <c r="B21" s="536" t="s">
        <v>315</v>
      </c>
      <c r="C21" s="1279">
        <f>+'P1'!J8</f>
        <v>138400</v>
      </c>
    </row>
    <row r="22" spans="1:6" ht="15" hidden="1" x14ac:dyDescent="0.2">
      <c r="A22" s="533" t="s">
        <v>355</v>
      </c>
      <c r="B22" s="536" t="s">
        <v>317</v>
      </c>
      <c r="C22" s="1279">
        <f>'P2'!J8</f>
        <v>9030</v>
      </c>
    </row>
    <row r="23" spans="1:6" ht="15" hidden="1" x14ac:dyDescent="0.2">
      <c r="A23" s="533" t="s">
        <v>356</v>
      </c>
      <c r="B23" s="536" t="s">
        <v>318</v>
      </c>
      <c r="C23" s="1279">
        <f>+'P3'!K8</f>
        <v>2740</v>
      </c>
      <c r="D23" s="742">
        <f>SUM(C21:C32)</f>
        <v>478496</v>
      </c>
      <c r="E23" s="742">
        <f>SUM(D21:D32)</f>
        <v>478496</v>
      </c>
      <c r="F23" s="742">
        <f>SUM(E21:E32)</f>
        <v>478496</v>
      </c>
    </row>
    <row r="24" spans="1:6" ht="15" hidden="1" x14ac:dyDescent="0.2">
      <c r="A24" s="533" t="s">
        <v>357</v>
      </c>
      <c r="B24" s="536" t="s">
        <v>319</v>
      </c>
      <c r="C24" s="1279">
        <f>+'P4'!J8</f>
        <v>1554</v>
      </c>
    </row>
    <row r="25" spans="1:6" ht="15" hidden="1" x14ac:dyDescent="0.2">
      <c r="A25" s="533" t="s">
        <v>358</v>
      </c>
      <c r="B25" s="536" t="s">
        <v>320</v>
      </c>
      <c r="C25" s="1279">
        <f>'P5'!K8</f>
        <v>25050</v>
      </c>
    </row>
    <row r="26" spans="1:6" ht="15" hidden="1" x14ac:dyDescent="0.2">
      <c r="A26" s="533" t="s">
        <v>359</v>
      </c>
      <c r="B26" s="536" t="s">
        <v>316</v>
      </c>
      <c r="C26" s="1279">
        <f>'P6'!K8</f>
        <v>2300</v>
      </c>
    </row>
    <row r="27" spans="1:6" ht="15" hidden="1" x14ac:dyDescent="0.2">
      <c r="A27" s="533" t="s">
        <v>360</v>
      </c>
      <c r="B27" s="536" t="s">
        <v>321</v>
      </c>
      <c r="C27" s="1279">
        <f>+'P7'!J8</f>
        <v>206190</v>
      </c>
    </row>
    <row r="28" spans="1:6" ht="15" hidden="1" x14ac:dyDescent="0.2">
      <c r="A28" s="533" t="s">
        <v>361</v>
      </c>
      <c r="B28" s="536" t="s">
        <v>322</v>
      </c>
      <c r="C28" s="1279">
        <v>12962</v>
      </c>
    </row>
    <row r="29" spans="1:6" ht="15" hidden="1" x14ac:dyDescent="0.2">
      <c r="A29" s="533" t="s">
        <v>362</v>
      </c>
      <c r="B29" s="536" t="s">
        <v>323</v>
      </c>
      <c r="C29" s="1279">
        <f>'P9'!J8</f>
        <v>7100</v>
      </c>
    </row>
    <row r="30" spans="1:6" ht="15" hidden="1" x14ac:dyDescent="0.2">
      <c r="A30" s="533" t="s">
        <v>363</v>
      </c>
      <c r="B30" s="536" t="s">
        <v>324</v>
      </c>
      <c r="C30" s="1279">
        <f>+'P10'!I8</f>
        <v>6500</v>
      </c>
    </row>
    <row r="31" spans="1:6" ht="15" hidden="1" x14ac:dyDescent="0.2">
      <c r="A31" s="533" t="s">
        <v>364</v>
      </c>
      <c r="B31" s="536" t="s">
        <v>298</v>
      </c>
      <c r="C31" s="1279">
        <f>'P11'!J8</f>
        <v>32620</v>
      </c>
    </row>
    <row r="32" spans="1:6" ht="15" hidden="1" x14ac:dyDescent="0.2">
      <c r="A32" s="533" t="s">
        <v>365</v>
      </c>
      <c r="B32" s="536" t="s">
        <v>325</v>
      </c>
      <c r="C32" s="1279">
        <f>+'P12'!K8</f>
        <v>34050</v>
      </c>
    </row>
    <row r="33" spans="1:6" ht="15" hidden="1" x14ac:dyDescent="0.2">
      <c r="A33" s="533">
        <v>16</v>
      </c>
      <c r="B33" s="537" t="s">
        <v>163</v>
      </c>
      <c r="C33" s="1280">
        <f>C8-C13</f>
        <v>19600</v>
      </c>
    </row>
    <row r="34" spans="1:6" ht="15.75" hidden="1" x14ac:dyDescent="0.25">
      <c r="A34" s="586">
        <v>17</v>
      </c>
      <c r="B34" s="535" t="s">
        <v>84</v>
      </c>
      <c r="C34" s="1281">
        <f>+KP!F8</f>
        <v>6300</v>
      </c>
    </row>
    <row r="35" spans="1:6" ht="15.75" hidden="1" x14ac:dyDescent="0.25">
      <c r="A35" s="586">
        <v>18</v>
      </c>
      <c r="B35" s="535" t="s">
        <v>85</v>
      </c>
      <c r="C35" s="1281">
        <f>+KV!I8</f>
        <v>100000</v>
      </c>
    </row>
    <row r="36" spans="1:6" ht="15.75" hidden="1" x14ac:dyDescent="0.25">
      <c r="A36" s="533">
        <v>19</v>
      </c>
      <c r="B36" s="467" t="s">
        <v>92</v>
      </c>
      <c r="C36" s="1282"/>
    </row>
    <row r="37" spans="1:6" ht="15" hidden="1" x14ac:dyDescent="0.2">
      <c r="A37" s="533">
        <v>20</v>
      </c>
      <c r="B37" s="538" t="s">
        <v>347</v>
      </c>
      <c r="C37" s="1283">
        <f>+KV!E8</f>
        <v>0</v>
      </c>
      <c r="D37" s="1237"/>
      <c r="E37" s="1237"/>
      <c r="F37" s="1237"/>
    </row>
    <row r="38" spans="1:6" ht="15" hidden="1" x14ac:dyDescent="0.2">
      <c r="A38" s="533">
        <v>21</v>
      </c>
      <c r="B38" s="538" t="s">
        <v>348</v>
      </c>
      <c r="C38" s="1283">
        <f>+KV!G8</f>
        <v>100000</v>
      </c>
      <c r="D38" s="1237"/>
      <c r="E38" s="1237"/>
      <c r="F38" s="1237"/>
    </row>
    <row r="39" spans="1:6" ht="15" hidden="1" x14ac:dyDescent="0.2">
      <c r="A39" s="533">
        <v>22</v>
      </c>
      <c r="B39" s="538" t="s">
        <v>349</v>
      </c>
      <c r="C39" s="1283">
        <f>+KV!H8</f>
        <v>0</v>
      </c>
      <c r="D39" s="1237"/>
      <c r="E39" s="1237"/>
      <c r="F39" s="1237"/>
    </row>
    <row r="40" spans="1:6" ht="15" hidden="1" x14ac:dyDescent="0.2">
      <c r="A40" s="533">
        <v>23</v>
      </c>
      <c r="B40" s="538"/>
      <c r="C40" s="1283"/>
      <c r="D40" s="1237"/>
      <c r="E40" s="1237"/>
      <c r="F40" s="1237"/>
    </row>
    <row r="41" spans="1:6" ht="15" hidden="1" x14ac:dyDescent="0.2">
      <c r="A41" s="533">
        <v>24</v>
      </c>
      <c r="B41" s="538"/>
      <c r="C41" s="1283"/>
      <c r="D41" s="1237"/>
      <c r="E41" s="1237"/>
      <c r="F41" s="1237"/>
    </row>
    <row r="42" spans="1:6" ht="15" hidden="1" x14ac:dyDescent="0.2">
      <c r="A42" s="533">
        <v>25</v>
      </c>
      <c r="B42" s="538"/>
      <c r="C42" s="1278"/>
      <c r="D42" s="1237"/>
      <c r="E42" s="1237"/>
      <c r="F42" s="1237"/>
    </row>
    <row r="43" spans="1:6" ht="15" hidden="1" x14ac:dyDescent="0.2">
      <c r="A43" s="585">
        <v>26</v>
      </c>
      <c r="B43" s="537" t="s">
        <v>165</v>
      </c>
      <c r="C43" s="1280">
        <f>C34-C35</f>
        <v>-93700</v>
      </c>
      <c r="D43" s="1237"/>
      <c r="E43" s="1237"/>
      <c r="F43" s="1237"/>
    </row>
    <row r="44" spans="1:6" ht="15.75" hidden="1" x14ac:dyDescent="0.25">
      <c r="A44" s="587">
        <v>27</v>
      </c>
      <c r="B44" s="539" t="s">
        <v>159</v>
      </c>
      <c r="C44" s="1284">
        <f>C8+C34</f>
        <v>559718</v>
      </c>
      <c r="D44" s="1237"/>
      <c r="E44" s="1237"/>
      <c r="F44" s="1237"/>
    </row>
    <row r="45" spans="1:6" ht="15.75" hidden="1" x14ac:dyDescent="0.25">
      <c r="A45" s="587">
        <v>28</v>
      </c>
      <c r="B45" s="540" t="s">
        <v>10</v>
      </c>
      <c r="C45" s="1284">
        <f>+C13+C35</f>
        <v>633818</v>
      </c>
      <c r="D45" s="1237"/>
      <c r="E45" s="1237"/>
      <c r="F45" s="1237"/>
    </row>
    <row r="46" spans="1:6" ht="15.75" hidden="1" thickBot="1" x14ac:dyDescent="0.25">
      <c r="A46" s="588">
        <v>29</v>
      </c>
      <c r="B46" s="525" t="s">
        <v>164</v>
      </c>
      <c r="C46" s="1285">
        <f>C44-C45</f>
        <v>-74100</v>
      </c>
      <c r="D46" s="1237"/>
      <c r="E46" s="1237"/>
      <c r="F46" s="1237"/>
    </row>
    <row r="47" spans="1:6" ht="19.5" hidden="1" thickBot="1" x14ac:dyDescent="0.3">
      <c r="A47" s="589">
        <v>30</v>
      </c>
      <c r="B47" s="526" t="s">
        <v>351</v>
      </c>
      <c r="C47" s="1286">
        <f>C48-C51</f>
        <v>74100</v>
      </c>
      <c r="D47" s="1237"/>
      <c r="E47" s="1237"/>
      <c r="F47" s="1237"/>
    </row>
    <row r="48" spans="1:6" ht="15.75" hidden="1" x14ac:dyDescent="0.25">
      <c r="A48" s="586">
        <v>31</v>
      </c>
      <c r="B48" s="534" t="s">
        <v>161</v>
      </c>
      <c r="C48" s="1281">
        <f>C49</f>
        <v>100000</v>
      </c>
      <c r="D48" s="1237"/>
      <c r="E48" s="1237"/>
      <c r="F48" s="1237"/>
    </row>
    <row r="49" spans="1:6" ht="15" hidden="1" x14ac:dyDescent="0.2">
      <c r="A49" s="495">
        <v>32</v>
      </c>
      <c r="B49" s="541" t="s">
        <v>91</v>
      </c>
      <c r="C49" s="1287">
        <f>PFO!G9</f>
        <v>100000</v>
      </c>
      <c r="D49" s="1237"/>
      <c r="E49" s="1237"/>
      <c r="F49" s="1237"/>
    </row>
    <row r="50" spans="1:6" ht="15.75" hidden="1" x14ac:dyDescent="0.25">
      <c r="A50" s="586">
        <v>33</v>
      </c>
      <c r="B50" s="534" t="s">
        <v>86</v>
      </c>
      <c r="C50" s="1281" t="e">
        <f>#REF!/30.126*1000</f>
        <v>#REF!</v>
      </c>
      <c r="D50" s="1237"/>
      <c r="E50" s="1237"/>
      <c r="F50" s="1237"/>
    </row>
    <row r="51" spans="1:6" ht="15.75" hidden="1" x14ac:dyDescent="0.25">
      <c r="A51" s="586">
        <v>34</v>
      </c>
      <c r="B51" s="534" t="s">
        <v>155</v>
      </c>
      <c r="C51" s="1281">
        <f>C52</f>
        <v>25900</v>
      </c>
      <c r="D51" s="1237"/>
      <c r="E51" s="1237"/>
      <c r="F51" s="1237"/>
    </row>
    <row r="52" spans="1:6" ht="15.75" hidden="1" x14ac:dyDescent="0.25">
      <c r="A52" s="495">
        <v>35</v>
      </c>
      <c r="B52" s="467" t="s">
        <v>160</v>
      </c>
      <c r="C52" s="1288">
        <f>'VFO '!G11</f>
        <v>25900</v>
      </c>
      <c r="D52" s="1237"/>
      <c r="E52" s="1237"/>
      <c r="F52" s="1237"/>
    </row>
    <row r="53" spans="1:6" ht="16.5" hidden="1" thickTop="1" thickBot="1" x14ac:dyDescent="0.25">
      <c r="A53" s="590">
        <v>36</v>
      </c>
      <c r="B53" s="527" t="s">
        <v>166</v>
      </c>
      <c r="C53" s="1289">
        <f>C47+C46</f>
        <v>0</v>
      </c>
      <c r="D53" s="1237"/>
      <c r="E53" s="1237"/>
      <c r="F53" s="1237"/>
    </row>
    <row r="54" spans="1:6" hidden="1" x14ac:dyDescent="0.2">
      <c r="A54" s="528"/>
      <c r="B54" s="529"/>
    </row>
    <row r="55" spans="1:6" ht="15" hidden="1" x14ac:dyDescent="0.2">
      <c r="A55" s="530" t="s">
        <v>87</v>
      </c>
      <c r="B55" s="531"/>
    </row>
    <row r="56" spans="1:6" ht="15" hidden="1" x14ac:dyDescent="0.2">
      <c r="A56" s="530" t="s">
        <v>88</v>
      </c>
      <c r="B56" s="531"/>
    </row>
    <row r="57" spans="1:6" ht="15" hidden="1" x14ac:dyDescent="0.2">
      <c r="A57" s="530" t="s">
        <v>89</v>
      </c>
      <c r="B57" s="531"/>
    </row>
    <row r="58" spans="1:6" ht="15" hidden="1" x14ac:dyDescent="0.2">
      <c r="A58" s="530" t="s">
        <v>90</v>
      </c>
      <c r="B58" s="531"/>
    </row>
    <row r="59" spans="1:6" hidden="1" x14ac:dyDescent="0.2"/>
    <row r="60" spans="1:6" hidden="1" x14ac:dyDescent="0.2"/>
    <row r="61" spans="1:6" hidden="1" x14ac:dyDescent="0.2"/>
    <row r="62" spans="1:6" hidden="1" x14ac:dyDescent="0.2"/>
    <row r="63" spans="1:6" hidden="1" x14ac:dyDescent="0.2"/>
    <row r="64" spans="1:6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spans="2:2" hidden="1" x14ac:dyDescent="0.2"/>
    <row r="130" spans="2:2" hidden="1" x14ac:dyDescent="0.2"/>
    <row r="131" spans="2:2" hidden="1" x14ac:dyDescent="0.2"/>
    <row r="132" spans="2:2" hidden="1" x14ac:dyDescent="0.2"/>
    <row r="133" spans="2:2" hidden="1" x14ac:dyDescent="0.2"/>
    <row r="134" spans="2:2" hidden="1" x14ac:dyDescent="0.2"/>
    <row r="135" spans="2:2" hidden="1" x14ac:dyDescent="0.2"/>
    <row r="136" spans="2:2" hidden="1" x14ac:dyDescent="0.2"/>
    <row r="139" spans="2:2" x14ac:dyDescent="0.2">
      <c r="B139" s="992"/>
    </row>
  </sheetData>
  <mergeCells count="6">
    <mergeCell ref="F3:F7"/>
    <mergeCell ref="A3:B7"/>
    <mergeCell ref="C3:C7"/>
    <mergeCell ref="D3:D7"/>
    <mergeCell ref="A1:D1"/>
    <mergeCell ref="E3:E7"/>
  </mergeCells>
  <phoneticPr fontId="0" type="noConversion"/>
  <printOptions horizontalCentered="1"/>
  <pageMargins left="0.31496062992125984" right="0.47244094488188981" top="0.47244094488188981" bottom="0.19685039370078741" header="0.39370078740157483" footer="0.19685039370078741"/>
  <pageSetup paperSize="9" scale="105" orientation="landscape" r:id="rId1"/>
  <headerFooter alignWithMargins="0">
    <oddFooter>&amp;LNávrh Rozpočtu 2015&amp;CVýsledok&amp;Rv11022015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C9"/>
  <sheetViews>
    <sheetView workbookViewId="0">
      <selection activeCell="F8" sqref="F8"/>
    </sheetView>
  </sheetViews>
  <sheetFormatPr defaultRowHeight="12.75" x14ac:dyDescent="0.2"/>
  <cols>
    <col min="2" max="2" width="24.140625" customWidth="1"/>
    <col min="3" max="3" width="22.42578125" style="1242" customWidth="1"/>
  </cols>
  <sheetData>
    <row r="5" spans="2:3" x14ac:dyDescent="0.2">
      <c r="B5" s="16" t="s">
        <v>441</v>
      </c>
    </row>
    <row r="7" spans="2:3" ht="37.5" customHeight="1" x14ac:dyDescent="0.2">
      <c r="B7" s="1217" t="s">
        <v>442</v>
      </c>
      <c r="C7" s="1243">
        <v>1459.27</v>
      </c>
    </row>
    <row r="8" spans="2:3" ht="34.5" customHeight="1" x14ac:dyDescent="0.2">
      <c r="B8" s="1217" t="s">
        <v>443</v>
      </c>
      <c r="C8" s="1243">
        <v>44629</v>
      </c>
    </row>
    <row r="9" spans="2:3" ht="36.75" customHeight="1" x14ac:dyDescent="0.2">
      <c r="B9" s="1244" t="s">
        <v>344</v>
      </c>
      <c r="C9" s="1245">
        <f>SUM(C7+C8)</f>
        <v>46088.27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workbookViewId="0">
      <selection activeCell="E20" sqref="E20"/>
    </sheetView>
  </sheetViews>
  <sheetFormatPr defaultRowHeight="12.75" x14ac:dyDescent="0.2"/>
  <cols>
    <col min="2" max="2" width="23" customWidth="1"/>
    <col min="3" max="3" width="18.140625" style="1242" customWidth="1"/>
    <col min="4" max="4" width="14.28515625" style="1242" customWidth="1"/>
  </cols>
  <sheetData>
    <row r="1" spans="1:3" x14ac:dyDescent="0.2">
      <c r="A1" s="16" t="s">
        <v>440</v>
      </c>
    </row>
    <row r="3" spans="1:3" x14ac:dyDescent="0.2">
      <c r="B3" s="16" t="s">
        <v>444</v>
      </c>
    </row>
    <row r="5" spans="1:3" ht="27" customHeight="1" x14ac:dyDescent="0.2">
      <c r="B5" s="1217" t="s">
        <v>445</v>
      </c>
      <c r="C5" s="1243">
        <v>2271.79</v>
      </c>
    </row>
    <row r="6" spans="1:3" ht="25.5" customHeight="1" x14ac:dyDescent="0.2">
      <c r="B6" s="1217" t="s">
        <v>446</v>
      </c>
      <c r="C6" s="1243">
        <v>1175.96</v>
      </c>
    </row>
    <row r="7" spans="1:3" ht="27" customHeight="1" x14ac:dyDescent="0.2">
      <c r="B7" s="1217" t="s">
        <v>373</v>
      </c>
      <c r="C7" s="1243">
        <v>973.91</v>
      </c>
    </row>
    <row r="8" spans="1:3" ht="26.25" customHeight="1" x14ac:dyDescent="0.2">
      <c r="B8" s="1244" t="s">
        <v>344</v>
      </c>
      <c r="C8" s="1245">
        <f>SUM(C5+C6+C7)</f>
        <v>4421.66</v>
      </c>
    </row>
    <row r="11" spans="1:3" x14ac:dyDescent="0.2">
      <c r="B11" s="16" t="s">
        <v>437</v>
      </c>
    </row>
    <row r="13" spans="1:3" ht="25.5" customHeight="1" x14ac:dyDescent="0.2">
      <c r="B13" s="1217" t="s">
        <v>445</v>
      </c>
      <c r="C13" s="1243">
        <v>8783.67</v>
      </c>
    </row>
    <row r="14" spans="1:3" ht="24.75" customHeight="1" x14ac:dyDescent="0.2">
      <c r="B14" s="1217" t="s">
        <v>447</v>
      </c>
      <c r="C14" s="1243">
        <v>9832.0499999999993</v>
      </c>
    </row>
    <row r="15" spans="1:3" ht="27.75" customHeight="1" x14ac:dyDescent="0.2">
      <c r="B15" s="1217" t="s">
        <v>448</v>
      </c>
      <c r="C15" s="1243">
        <v>22335.85</v>
      </c>
    </row>
    <row r="16" spans="1:3" ht="24" customHeight="1" x14ac:dyDescent="0.2">
      <c r="B16" s="1244" t="s">
        <v>344</v>
      </c>
      <c r="C16" s="1245">
        <f>SUM(C13+C14+C15)</f>
        <v>40951.57</v>
      </c>
    </row>
    <row r="17" spans="2:4" ht="24" customHeight="1" x14ac:dyDescent="0.2">
      <c r="B17" s="1246"/>
      <c r="C17" s="1247"/>
    </row>
    <row r="18" spans="2:4" ht="24" customHeight="1" x14ac:dyDescent="0.2">
      <c r="B18" s="1246"/>
      <c r="C18" s="1247"/>
    </row>
    <row r="19" spans="2:4" x14ac:dyDescent="0.2">
      <c r="B19" s="317" t="s">
        <v>449</v>
      </c>
    </row>
    <row r="20" spans="2:4" ht="27" customHeight="1" x14ac:dyDescent="0.2">
      <c r="B20" s="1217" t="s">
        <v>373</v>
      </c>
      <c r="C20" s="1243">
        <v>715.04</v>
      </c>
    </row>
    <row r="21" spans="2:4" ht="28.5" customHeight="1" x14ac:dyDescent="0.2">
      <c r="B21" s="1244" t="s">
        <v>344</v>
      </c>
      <c r="C21" s="1245">
        <f>SUM(C20:C20)</f>
        <v>715.04</v>
      </c>
    </row>
    <row r="24" spans="2:4" x14ac:dyDescent="0.2">
      <c r="B24" s="22" t="s">
        <v>450</v>
      </c>
      <c r="C24" s="1248"/>
      <c r="D24" s="1248">
        <f>SUM(C8+C16+C21)</f>
        <v>46088.27</v>
      </c>
    </row>
  </sheetData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5:H25"/>
  <sheetViews>
    <sheetView workbookViewId="0">
      <selection activeCell="E20" sqref="E20"/>
    </sheetView>
  </sheetViews>
  <sheetFormatPr defaultRowHeight="12.75" x14ac:dyDescent="0.2"/>
  <cols>
    <col min="4" max="4" width="28.85546875" customWidth="1"/>
    <col min="5" max="5" width="27.5703125" style="1242" customWidth="1"/>
  </cols>
  <sheetData>
    <row r="5" spans="4:5" ht="24" customHeight="1" x14ac:dyDescent="0.2">
      <c r="D5" s="1244" t="s">
        <v>451</v>
      </c>
      <c r="E5" s="1245">
        <v>1031529.54</v>
      </c>
    </row>
    <row r="6" spans="4:5" ht="24.75" customHeight="1" x14ac:dyDescent="0.2">
      <c r="D6" s="1244" t="s">
        <v>452</v>
      </c>
      <c r="E6" s="1245">
        <v>887557.07</v>
      </c>
    </row>
    <row r="7" spans="4:5" ht="24" customHeight="1" x14ac:dyDescent="0.2">
      <c r="D7" s="1244" t="s">
        <v>511</v>
      </c>
      <c r="E7" s="1245">
        <f>SUM(E5-E6)</f>
        <v>143972.47000000009</v>
      </c>
    </row>
    <row r="8" spans="4:5" ht="25.5" customHeight="1" x14ac:dyDescent="0.2">
      <c r="D8" s="1244" t="s">
        <v>453</v>
      </c>
      <c r="E8" s="1245">
        <v>3840.25</v>
      </c>
    </row>
    <row r="9" spans="4:5" ht="25.5" customHeight="1" x14ac:dyDescent="0.2">
      <c r="D9" s="1244" t="s">
        <v>454</v>
      </c>
      <c r="E9" s="1245">
        <v>72.69</v>
      </c>
    </row>
    <row r="10" spans="4:5" ht="27" customHeight="1" x14ac:dyDescent="0.2">
      <c r="D10" s="1244" t="s">
        <v>455</v>
      </c>
      <c r="E10" s="1245">
        <v>60</v>
      </c>
    </row>
    <row r="11" spans="4:5" ht="28.5" customHeight="1" x14ac:dyDescent="0.2">
      <c r="D11" s="1244" t="s">
        <v>456</v>
      </c>
      <c r="E11" s="1245">
        <v>613.01</v>
      </c>
    </row>
    <row r="12" spans="4:5" ht="24.75" customHeight="1" x14ac:dyDescent="0.2">
      <c r="D12" s="1244" t="s">
        <v>457</v>
      </c>
      <c r="E12" s="1245">
        <v>11088.42</v>
      </c>
    </row>
    <row r="13" spans="4:5" ht="25.5" customHeight="1" x14ac:dyDescent="0.2">
      <c r="D13" s="1244" t="s">
        <v>458</v>
      </c>
      <c r="E13" s="1245">
        <v>12098.8</v>
      </c>
    </row>
    <row r="14" spans="4:5" ht="25.5" customHeight="1" x14ac:dyDescent="0.2">
      <c r="D14" s="1244" t="s">
        <v>459</v>
      </c>
      <c r="E14" s="1245">
        <v>99.33</v>
      </c>
    </row>
    <row r="15" spans="4:5" ht="25.5" customHeight="1" x14ac:dyDescent="0.2">
      <c r="D15" s="1244" t="s">
        <v>486</v>
      </c>
      <c r="E15" s="1245">
        <v>65.58</v>
      </c>
    </row>
    <row r="16" spans="4:5" ht="25.5" customHeight="1" x14ac:dyDescent="0.2">
      <c r="D16" s="1244" t="s">
        <v>512</v>
      </c>
      <c r="E16" s="1245">
        <v>1903.04</v>
      </c>
    </row>
    <row r="17" spans="4:8" ht="25.5" customHeight="1" x14ac:dyDescent="0.2">
      <c r="D17" s="1244" t="s">
        <v>487</v>
      </c>
      <c r="E17" s="1245">
        <v>4438.34</v>
      </c>
    </row>
    <row r="18" spans="4:8" ht="24.75" customHeight="1" x14ac:dyDescent="0.2">
      <c r="D18" s="1244" t="s">
        <v>460</v>
      </c>
      <c r="E18" s="1245">
        <v>59726.17</v>
      </c>
    </row>
    <row r="19" spans="4:8" ht="24.75" customHeight="1" x14ac:dyDescent="0.2">
      <c r="D19" s="1244" t="s">
        <v>463</v>
      </c>
      <c r="E19" s="1245">
        <v>33852.400000000001</v>
      </c>
    </row>
    <row r="20" spans="4:8" ht="24" customHeight="1" x14ac:dyDescent="0.2">
      <c r="D20" s="1244" t="s">
        <v>461</v>
      </c>
      <c r="E20" s="1245">
        <v>11203.39</v>
      </c>
    </row>
    <row r="21" spans="4:8" ht="29.25" customHeight="1" x14ac:dyDescent="0.2">
      <c r="D21" s="1244" t="s">
        <v>462</v>
      </c>
      <c r="E21" s="1245">
        <v>4911.05</v>
      </c>
    </row>
    <row r="22" spans="4:8" ht="26.25" customHeight="1" x14ac:dyDescent="0.2"/>
    <row r="23" spans="4:8" ht="27.75" customHeight="1" x14ac:dyDescent="0.2"/>
    <row r="24" spans="4:8" ht="24.75" customHeight="1" thickBot="1" x14ac:dyDescent="0.25">
      <c r="D24" s="317"/>
    </row>
    <row r="25" spans="4:8" ht="13.5" thickBot="1" x14ac:dyDescent="0.25">
      <c r="D25" s="317"/>
      <c r="H25" s="1250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"/>
  <sheetViews>
    <sheetView zoomScale="85" zoomScaleNormal="85" workbookViewId="0">
      <selection activeCell="H15" sqref="H15"/>
    </sheetView>
  </sheetViews>
  <sheetFormatPr defaultRowHeight="12.75" x14ac:dyDescent="0.2"/>
  <cols>
    <col min="1" max="1" width="3.140625" style="16" customWidth="1"/>
    <col min="2" max="2" width="5.140625" style="16" customWidth="1"/>
    <col min="3" max="3" width="4.42578125" style="16" customWidth="1"/>
    <col min="4" max="4" width="4.28515625" style="16" customWidth="1"/>
    <col min="5" max="5" width="9.140625" style="16"/>
    <col min="6" max="6" width="46" style="16" customWidth="1"/>
    <col min="7" max="7" width="16.140625" style="16" customWidth="1"/>
    <col min="8" max="8" width="16" style="742" customWidth="1"/>
    <col min="9" max="9" width="16.5703125" style="742" customWidth="1"/>
    <col min="10" max="10" width="14" style="742" customWidth="1"/>
    <col min="11" max="16384" width="9.140625" style="16"/>
  </cols>
  <sheetData>
    <row r="1" spans="1:10" ht="15.75" thickBot="1" x14ac:dyDescent="0.25">
      <c r="A1" s="174"/>
      <c r="B1" s="174"/>
      <c r="C1" s="174"/>
      <c r="D1" s="174"/>
      <c r="E1" s="174"/>
      <c r="F1" s="174"/>
      <c r="G1" s="174"/>
    </row>
    <row r="2" spans="1:10" ht="12.75" customHeight="1" x14ac:dyDescent="0.2">
      <c r="A2" s="1356" t="s">
        <v>141</v>
      </c>
      <c r="B2" s="1364"/>
      <c r="C2" s="1364"/>
      <c r="D2" s="1364"/>
      <c r="E2" s="1364"/>
      <c r="F2" s="1364"/>
      <c r="G2" s="1367" t="s">
        <v>367</v>
      </c>
      <c r="H2" s="1370" t="s">
        <v>465</v>
      </c>
      <c r="I2" s="1370" t="s">
        <v>466</v>
      </c>
      <c r="J2" s="1370" t="s">
        <v>491</v>
      </c>
    </row>
    <row r="3" spans="1:10" ht="12.75" customHeight="1" x14ac:dyDescent="0.2">
      <c r="A3" s="1365"/>
      <c r="B3" s="1366"/>
      <c r="C3" s="1366"/>
      <c r="D3" s="1366"/>
      <c r="E3" s="1366"/>
      <c r="F3" s="1366"/>
      <c r="G3" s="1368"/>
      <c r="H3" s="1371"/>
      <c r="I3" s="1371"/>
      <c r="J3" s="1371"/>
    </row>
    <row r="4" spans="1:10" ht="15" customHeight="1" x14ac:dyDescent="0.2">
      <c r="A4" s="954"/>
      <c r="B4" s="367" t="s">
        <v>22</v>
      </c>
      <c r="C4" s="367" t="s">
        <v>23</v>
      </c>
      <c r="D4" s="367" t="s">
        <v>24</v>
      </c>
      <c r="E4" s="508"/>
      <c r="F4" s="508"/>
      <c r="G4" s="1368"/>
      <c r="H4" s="1371"/>
      <c r="I4" s="1371"/>
      <c r="J4" s="1371"/>
    </row>
    <row r="5" spans="1:10" ht="15.75" customHeight="1" thickBot="1" x14ac:dyDescent="0.25">
      <c r="A5" s="955"/>
      <c r="B5" s="645"/>
      <c r="C5" s="187"/>
      <c r="D5" s="645" t="s">
        <v>25</v>
      </c>
      <c r="E5" s="956"/>
      <c r="F5" s="956"/>
      <c r="G5" s="1369"/>
      <c r="H5" s="1372"/>
      <c r="I5" s="1372"/>
      <c r="J5" s="1372"/>
    </row>
    <row r="6" spans="1:10" ht="16.5" thickTop="1" x14ac:dyDescent="0.25">
      <c r="A6" s="957">
        <v>1</v>
      </c>
      <c r="B6" s="859" t="s">
        <v>146</v>
      </c>
      <c r="C6" s="860"/>
      <c r="D6" s="861"/>
      <c r="E6" s="958" t="s">
        <v>143</v>
      </c>
      <c r="F6" s="959"/>
      <c r="G6" s="960">
        <f>G7</f>
        <v>100000</v>
      </c>
      <c r="H6" s="1238">
        <f>H8</f>
        <v>206055</v>
      </c>
      <c r="I6" s="1238">
        <f>I8</f>
        <v>206055</v>
      </c>
      <c r="J6" s="1238">
        <f>J8</f>
        <v>206055</v>
      </c>
    </row>
    <row r="7" spans="1:10" ht="15.75" x14ac:dyDescent="0.25">
      <c r="A7" s="961">
        <v>2</v>
      </c>
      <c r="B7" s="513"/>
      <c r="C7" s="962" t="s">
        <v>142</v>
      </c>
      <c r="D7" s="192"/>
      <c r="E7" s="963" t="s">
        <v>143</v>
      </c>
      <c r="F7" s="964"/>
      <c r="G7" s="965">
        <f>SUM(G8:G8)</f>
        <v>100000</v>
      </c>
      <c r="H7" s="1239">
        <f>H8</f>
        <v>206055</v>
      </c>
      <c r="I7" s="1239">
        <f>I8</f>
        <v>206055</v>
      </c>
      <c r="J7" s="1239">
        <f>J8</f>
        <v>206055</v>
      </c>
    </row>
    <row r="8" spans="1:10" ht="15.75" x14ac:dyDescent="0.25">
      <c r="A8" s="961">
        <v>3</v>
      </c>
      <c r="B8" s="513"/>
      <c r="C8" s="962"/>
      <c r="D8" s="192" t="s">
        <v>142</v>
      </c>
      <c r="E8" s="514" t="s">
        <v>144</v>
      </c>
      <c r="F8" s="514"/>
      <c r="G8" s="1040">
        <v>100000</v>
      </c>
      <c r="H8" s="1240">
        <v>206055</v>
      </c>
      <c r="I8" s="1240">
        <v>206055</v>
      </c>
      <c r="J8" s="1240">
        <v>206055</v>
      </c>
    </row>
    <row r="9" spans="1:10" ht="23.25" customHeight="1" thickBot="1" x14ac:dyDescent="0.3">
      <c r="A9" s="580">
        <v>4</v>
      </c>
      <c r="B9" s="581"/>
      <c r="C9" s="581"/>
      <c r="D9" s="582"/>
      <c r="E9" s="966" t="s">
        <v>145</v>
      </c>
      <c r="F9" s="966"/>
      <c r="G9" s="967">
        <f>G6</f>
        <v>100000</v>
      </c>
      <c r="H9" s="1241">
        <f>H8</f>
        <v>206055</v>
      </c>
      <c r="I9" s="1241">
        <f>I8</f>
        <v>206055</v>
      </c>
      <c r="J9" s="1241">
        <f>J8</f>
        <v>206055</v>
      </c>
    </row>
    <row r="10" spans="1:10" ht="15" x14ac:dyDescent="0.2">
      <c r="A10" s="968"/>
      <c r="B10" s="19"/>
      <c r="C10" s="19"/>
      <c r="D10" s="19"/>
      <c r="E10" s="19"/>
      <c r="F10" s="19"/>
      <c r="G10" s="19"/>
      <c r="H10" s="1104"/>
      <c r="I10" s="1104"/>
      <c r="J10" s="1104"/>
    </row>
    <row r="11" spans="1:10" x14ac:dyDescent="0.2">
      <c r="A11" s="567"/>
    </row>
  </sheetData>
  <mergeCells count="5">
    <mergeCell ref="A2:F3"/>
    <mergeCell ref="G2:G5"/>
    <mergeCell ref="H2:H5"/>
    <mergeCell ref="I2:I5"/>
    <mergeCell ref="J2:J5"/>
  </mergeCells>
  <phoneticPr fontId="3" type="noConversion"/>
  <printOptions horizontalCentered="1"/>
  <pageMargins left="0.15748031496062992" right="0.15748031496062992" top="0.98425196850393704" bottom="0.98425196850393704" header="0.51181102362204722" footer="0.51181102362204722"/>
  <pageSetup paperSize="9" scale="85" orientation="portrait" r:id="rId1"/>
  <headerFooter alignWithMargins="0">
    <oddFooter>&amp;LNávrh rozpočtu 2015&amp;CPFO&amp;Rv11022015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0"/>
  <sheetViews>
    <sheetView zoomScale="85" zoomScaleNormal="85" workbookViewId="0">
      <selection activeCell="O9" sqref="O9"/>
    </sheetView>
  </sheetViews>
  <sheetFormatPr defaultRowHeight="12.75" x14ac:dyDescent="0.2"/>
  <cols>
    <col min="1" max="1" width="3.42578125" style="16" customWidth="1"/>
    <col min="2" max="2" width="5" style="16" customWidth="1"/>
    <col min="3" max="3" width="4.7109375" style="16" customWidth="1"/>
    <col min="4" max="4" width="5.140625" style="16" customWidth="1"/>
    <col min="5" max="5" width="9.140625" style="16"/>
    <col min="6" max="6" width="35.42578125" style="16" customWidth="1"/>
    <col min="7" max="7" width="16.28515625" style="16" customWidth="1"/>
    <col min="8" max="10" width="23.7109375" style="16" customWidth="1"/>
    <col min="11" max="16384" width="9.140625" style="16"/>
  </cols>
  <sheetData>
    <row r="1" spans="1:10" ht="23.25" x14ac:dyDescent="0.2">
      <c r="A1" s="1360" t="s">
        <v>482</v>
      </c>
      <c r="B1" s="1349"/>
      <c r="C1" s="1349"/>
      <c r="D1" s="1349"/>
      <c r="E1" s="1349"/>
      <c r="F1" s="1349"/>
      <c r="G1" s="1349"/>
      <c r="H1" s="1349"/>
    </row>
    <row r="2" spans="1:10" ht="15.75" thickBot="1" x14ac:dyDescent="0.25">
      <c r="A2" s="174"/>
      <c r="B2" s="174"/>
      <c r="C2" s="174"/>
      <c r="D2" s="174"/>
      <c r="E2" s="174"/>
      <c r="F2" s="174"/>
      <c r="G2" s="174"/>
    </row>
    <row r="3" spans="1:10" x14ac:dyDescent="0.2">
      <c r="A3" s="1356" t="s">
        <v>172</v>
      </c>
      <c r="B3" s="1364"/>
      <c r="C3" s="1364"/>
      <c r="D3" s="1364"/>
      <c r="E3" s="1364"/>
      <c r="F3" s="1364"/>
      <c r="G3" s="1376" t="s">
        <v>367</v>
      </c>
      <c r="H3" s="1373" t="s">
        <v>483</v>
      </c>
      <c r="I3" s="1373" t="s">
        <v>484</v>
      </c>
      <c r="J3" s="1373" t="s">
        <v>519</v>
      </c>
    </row>
    <row r="4" spans="1:10" x14ac:dyDescent="0.2">
      <c r="A4" s="1365"/>
      <c r="B4" s="1366"/>
      <c r="C4" s="1366"/>
      <c r="D4" s="1366"/>
      <c r="E4" s="1366"/>
      <c r="F4" s="1366"/>
      <c r="G4" s="1377"/>
      <c r="H4" s="1374"/>
      <c r="I4" s="1374"/>
      <c r="J4" s="1374"/>
    </row>
    <row r="5" spans="1:10" x14ac:dyDescent="0.2">
      <c r="A5" s="161"/>
      <c r="B5" s="162" t="s">
        <v>22</v>
      </c>
      <c r="C5" s="162" t="s">
        <v>23</v>
      </c>
      <c r="D5" s="162" t="s">
        <v>24</v>
      </c>
      <c r="E5" s="163"/>
      <c r="F5" s="163"/>
      <c r="G5" s="1377"/>
      <c r="H5" s="1374"/>
      <c r="I5" s="1374"/>
      <c r="J5" s="1374"/>
    </row>
    <row r="6" spans="1:10" ht="13.5" thickBot="1" x14ac:dyDescent="0.25">
      <c r="A6" s="164"/>
      <c r="B6" s="165"/>
      <c r="C6" s="166"/>
      <c r="D6" s="165" t="s">
        <v>25</v>
      </c>
      <c r="E6" s="167"/>
      <c r="F6" s="167"/>
      <c r="G6" s="1378"/>
      <c r="H6" s="1375"/>
      <c r="I6" s="1375"/>
      <c r="J6" s="1375"/>
    </row>
    <row r="7" spans="1:10" ht="37.5" customHeight="1" thickTop="1" x14ac:dyDescent="0.25">
      <c r="A7" s="873"/>
      <c r="B7" s="874"/>
      <c r="C7" s="875"/>
      <c r="D7" s="876"/>
      <c r="E7" s="863" t="s">
        <v>147</v>
      </c>
      <c r="F7" s="868"/>
      <c r="G7" s="877">
        <f>'BP '!H68</f>
        <v>553418</v>
      </c>
      <c r="H7" s="877">
        <f>'BP '!I68</f>
        <v>355824.8</v>
      </c>
      <c r="I7" s="877">
        <f>'BP '!J68</f>
        <v>555473.35000000009</v>
      </c>
      <c r="J7" s="877">
        <f>'BP '!K68</f>
        <v>665933.27</v>
      </c>
    </row>
    <row r="8" spans="1:10" ht="37.5" customHeight="1" x14ac:dyDescent="0.25">
      <c r="A8" s="879"/>
      <c r="B8" s="875"/>
      <c r="C8" s="880"/>
      <c r="D8" s="876"/>
      <c r="E8" s="863" t="s">
        <v>148</v>
      </c>
      <c r="F8" s="868"/>
      <c r="G8" s="877">
        <f>KP!F13</f>
        <v>6300</v>
      </c>
      <c r="H8" s="877">
        <f>KP!G13</f>
        <v>0</v>
      </c>
      <c r="I8" s="877">
        <f>KP!H13</f>
        <v>61498</v>
      </c>
      <c r="J8" s="877">
        <f>KP!I13</f>
        <v>113453</v>
      </c>
    </row>
    <row r="9" spans="1:10" ht="39" customHeight="1" x14ac:dyDescent="0.25">
      <c r="A9" s="881"/>
      <c r="B9" s="882"/>
      <c r="C9" s="883"/>
      <c r="D9" s="884"/>
      <c r="E9" s="863" t="s">
        <v>177</v>
      </c>
      <c r="F9" s="868"/>
      <c r="G9" s="877">
        <f>PFO!G9</f>
        <v>100000</v>
      </c>
      <c r="H9" s="878">
        <f>PFO!H9</f>
        <v>206055</v>
      </c>
      <c r="I9" s="878">
        <f>PFO!I9</f>
        <v>206055</v>
      </c>
      <c r="J9" s="878">
        <f>PFO!J9</f>
        <v>206055</v>
      </c>
    </row>
    <row r="10" spans="1:10" ht="39" customHeight="1" thickBot="1" x14ac:dyDescent="0.3">
      <c r="A10" s="885"/>
      <c r="B10" s="886"/>
      <c r="C10" s="886"/>
      <c r="D10" s="887"/>
      <c r="E10" s="888" t="s">
        <v>350</v>
      </c>
      <c r="F10" s="889"/>
      <c r="G10" s="890">
        <f>SUM(G7:G9)</f>
        <v>659718</v>
      </c>
      <c r="H10" s="890">
        <f>SUM(H7:H9)</f>
        <v>561879.80000000005</v>
      </c>
      <c r="I10" s="890">
        <f>SUM(I7:I9)</f>
        <v>823026.35000000009</v>
      </c>
      <c r="J10" s="890">
        <f>SUM(J7:J9)</f>
        <v>985441.27</v>
      </c>
    </row>
  </sheetData>
  <mergeCells count="6">
    <mergeCell ref="J3:J6"/>
    <mergeCell ref="A3:F4"/>
    <mergeCell ref="A1:H1"/>
    <mergeCell ref="G3:G6"/>
    <mergeCell ref="H3:H6"/>
    <mergeCell ref="I3:I6"/>
  </mergeCells>
  <phoneticPr fontId="3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110" orientation="landscape" r:id="rId1"/>
  <headerFooter alignWithMargins="0">
    <oddFooter>&amp;LNávrh rozpočtu 2015&amp;CPrijmySUM&amp;Rv11022015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topLeftCell="B1" zoomScale="90" zoomScaleNormal="90" zoomScaleSheetLayoutView="100" workbookViewId="0">
      <selection activeCell="R22" sqref="R22"/>
    </sheetView>
  </sheetViews>
  <sheetFormatPr defaultRowHeight="12.75" x14ac:dyDescent="0.2"/>
  <cols>
    <col min="1" max="1" width="3.85546875" style="1" hidden="1" customWidth="1"/>
    <col min="2" max="2" width="11.42578125" style="16" customWidth="1"/>
    <col min="3" max="3" width="3.7109375" style="16" customWidth="1"/>
    <col min="4" max="4" width="46.85546875" style="16" customWidth="1"/>
    <col min="5" max="5" width="15" style="16" customWidth="1"/>
    <col min="6" max="6" width="13.42578125" style="16" customWidth="1"/>
    <col min="7" max="7" width="14.42578125" style="16" customWidth="1"/>
    <col min="8" max="8" width="13.42578125" style="16" hidden="1" customWidth="1"/>
    <col min="9" max="9" width="1.28515625" style="16" customWidth="1"/>
    <col min="10" max="10" width="15.85546875" style="16" customWidth="1"/>
    <col min="11" max="13" width="19.28515625" style="742" customWidth="1"/>
    <col min="14" max="16384" width="9.140625" style="16"/>
  </cols>
  <sheetData>
    <row r="1" spans="1:13" ht="23.25" x14ac:dyDescent="0.35">
      <c r="A1" s="1379" t="s">
        <v>345</v>
      </c>
      <c r="B1" s="1379"/>
      <c r="C1" s="1379"/>
      <c r="D1" s="1379"/>
      <c r="E1" s="1379"/>
      <c r="F1" s="1379"/>
      <c r="G1" s="1379"/>
      <c r="H1" s="1379"/>
      <c r="I1" s="1379"/>
      <c r="J1" s="1379"/>
      <c r="K1" s="1379"/>
      <c r="L1" s="16"/>
      <c r="M1" s="16"/>
    </row>
    <row r="2" spans="1:13" ht="15.75" thickBot="1" x14ac:dyDescent="0.25">
      <c r="A2" s="92"/>
      <c r="B2" s="19"/>
      <c r="C2" s="19"/>
      <c r="D2" s="19"/>
      <c r="E2" s="19"/>
      <c r="F2" s="19"/>
      <c r="G2" s="19"/>
      <c r="H2" s="19"/>
      <c r="I2" s="19"/>
      <c r="J2" s="19"/>
      <c r="K2" s="1104"/>
      <c r="L2" s="1104"/>
      <c r="M2" s="1104"/>
    </row>
    <row r="3" spans="1:13" ht="18" x14ac:dyDescent="0.25">
      <c r="A3" s="1380" t="s">
        <v>370</v>
      </c>
      <c r="B3" s="1381"/>
      <c r="C3" s="1381"/>
      <c r="D3" s="1381"/>
      <c r="E3" s="1381"/>
      <c r="F3" s="1381"/>
      <c r="G3" s="1381"/>
      <c r="H3" s="1381"/>
      <c r="I3" s="1381"/>
      <c r="J3" s="1381"/>
      <c r="K3" s="1105"/>
      <c r="L3" s="1105"/>
      <c r="M3" s="1105"/>
    </row>
    <row r="4" spans="1:13" ht="18.75" customHeight="1" x14ac:dyDescent="0.3">
      <c r="A4" s="630"/>
      <c r="B4" s="631"/>
      <c r="C4" s="632"/>
      <c r="D4" s="633"/>
      <c r="E4" s="1382" t="s">
        <v>170</v>
      </c>
      <c r="F4" s="1383"/>
      <c r="G4" s="1383"/>
      <c r="H4" s="1383"/>
      <c r="I4" s="1383"/>
      <c r="J4" s="1383"/>
      <c r="K4" s="1106"/>
      <c r="L4" s="1106"/>
      <c r="M4" s="1106"/>
    </row>
    <row r="5" spans="1:13" ht="32.25" thickBot="1" x14ac:dyDescent="0.3">
      <c r="A5" s="634"/>
      <c r="B5" s="179" t="s">
        <v>17</v>
      </c>
      <c r="C5" s="180"/>
      <c r="D5" s="181"/>
      <c r="E5" s="182" t="s">
        <v>18</v>
      </c>
      <c r="F5" s="183"/>
      <c r="G5" s="183"/>
      <c r="H5" s="183"/>
      <c r="I5" s="183"/>
      <c r="J5" s="1089"/>
      <c r="K5" s="1107" t="s">
        <v>470</v>
      </c>
      <c r="L5" s="1107" t="s">
        <v>473</v>
      </c>
      <c r="M5" s="1107" t="s">
        <v>493</v>
      </c>
    </row>
    <row r="6" spans="1:13" ht="18" x14ac:dyDescent="0.25">
      <c r="A6" s="635"/>
      <c r="B6" s="184" t="s">
        <v>93</v>
      </c>
      <c r="C6" s="185"/>
      <c r="D6" s="186" t="s">
        <v>11</v>
      </c>
      <c r="E6" s="1388">
        <v>610</v>
      </c>
      <c r="F6" s="1390">
        <v>620</v>
      </c>
      <c r="G6" s="1390">
        <v>630</v>
      </c>
      <c r="H6" s="1390">
        <v>640</v>
      </c>
      <c r="I6" s="1384">
        <v>650</v>
      </c>
      <c r="J6" s="1386" t="s">
        <v>178</v>
      </c>
      <c r="K6" s="1107"/>
      <c r="L6" s="1107"/>
      <c r="M6" s="1107"/>
    </row>
    <row r="7" spans="1:13" ht="18.75" thickBot="1" x14ac:dyDescent="0.3">
      <c r="A7" s="636"/>
      <c r="B7" s="187"/>
      <c r="C7" s="188"/>
      <c r="D7" s="189"/>
      <c r="E7" s="1389"/>
      <c r="F7" s="1391"/>
      <c r="G7" s="1391"/>
      <c r="H7" s="1391"/>
      <c r="I7" s="1385"/>
      <c r="J7" s="1387"/>
      <c r="K7" s="1108"/>
      <c r="L7" s="1108"/>
      <c r="M7" s="1108"/>
    </row>
    <row r="8" spans="1:13" ht="19.5" thickTop="1" x14ac:dyDescent="0.3">
      <c r="A8" s="1098">
        <v>1</v>
      </c>
      <c r="B8" s="938" t="s">
        <v>213</v>
      </c>
      <c r="C8" s="939" t="s">
        <v>16</v>
      </c>
      <c r="D8" s="940"/>
      <c r="E8" s="941">
        <f t="shared" ref="E8:M8" si="0">SUM(E9:E34)</f>
        <v>105700</v>
      </c>
      <c r="F8" s="941">
        <f t="shared" si="0"/>
        <v>5000</v>
      </c>
      <c r="G8" s="941">
        <f t="shared" si="0"/>
        <v>27700</v>
      </c>
      <c r="H8" s="942">
        <f t="shared" si="0"/>
        <v>0</v>
      </c>
      <c r="I8" s="943">
        <f t="shared" si="0"/>
        <v>0</v>
      </c>
      <c r="J8" s="1090">
        <f t="shared" si="0"/>
        <v>138400</v>
      </c>
      <c r="K8" s="1109">
        <f t="shared" si="0"/>
        <v>75602.069999999992</v>
      </c>
      <c r="L8" s="1109">
        <f t="shared" si="0"/>
        <v>120897.66</v>
      </c>
      <c r="M8" s="1109">
        <f t="shared" si="0"/>
        <v>145934.65</v>
      </c>
    </row>
    <row r="9" spans="1:13" ht="18.75" x14ac:dyDescent="0.3">
      <c r="A9" s="637"/>
      <c r="B9" s="891" t="s">
        <v>216</v>
      </c>
      <c r="C9" s="892"/>
      <c r="D9" s="893" t="s">
        <v>214</v>
      </c>
      <c r="E9" s="894">
        <v>100000</v>
      </c>
      <c r="F9" s="895">
        <v>5000</v>
      </c>
      <c r="G9" s="896"/>
      <c r="H9" s="895"/>
      <c r="I9" s="897"/>
      <c r="J9" s="1091">
        <f>SUM(E9+F9)</f>
        <v>105000</v>
      </c>
      <c r="K9" s="1093">
        <v>56136.9</v>
      </c>
      <c r="L9" s="1093">
        <v>89051.520000000004</v>
      </c>
      <c r="M9" s="1093">
        <v>101825.29</v>
      </c>
    </row>
    <row r="10" spans="1:13" ht="18.75" x14ac:dyDescent="0.3">
      <c r="A10" s="637"/>
      <c r="B10" s="898"/>
      <c r="C10" s="899" t="s">
        <v>187</v>
      </c>
      <c r="D10" s="893" t="s">
        <v>215</v>
      </c>
      <c r="E10" s="894">
        <v>2700</v>
      </c>
      <c r="F10" s="895"/>
      <c r="G10" s="900"/>
      <c r="H10" s="895"/>
      <c r="I10" s="897"/>
      <c r="J10" s="1091">
        <v>2700</v>
      </c>
      <c r="K10" s="1094">
        <v>1682.02</v>
      </c>
      <c r="L10" s="1094">
        <v>2360.04</v>
      </c>
      <c r="M10" s="1094">
        <v>2812.04</v>
      </c>
    </row>
    <row r="11" spans="1:13" ht="18.75" x14ac:dyDescent="0.3">
      <c r="A11" s="637"/>
      <c r="B11" s="1143" t="s">
        <v>216</v>
      </c>
      <c r="C11" s="899" t="s">
        <v>198</v>
      </c>
      <c r="D11" s="893" t="s">
        <v>425</v>
      </c>
      <c r="E11" s="894"/>
      <c r="F11" s="895"/>
      <c r="G11" s="900"/>
      <c r="H11" s="895"/>
      <c r="I11" s="897"/>
      <c r="J11" s="1091"/>
      <c r="K11" s="1094">
        <v>1200</v>
      </c>
      <c r="L11" s="1094">
        <v>2200</v>
      </c>
      <c r="M11" s="1094">
        <v>2400</v>
      </c>
    </row>
    <row r="12" spans="1:13" ht="19.5" thickBot="1" x14ac:dyDescent="0.35">
      <c r="A12" s="637"/>
      <c r="B12" s="901" t="s">
        <v>217</v>
      </c>
      <c r="C12" s="902" t="s">
        <v>191</v>
      </c>
      <c r="D12" s="893" t="s">
        <v>218</v>
      </c>
      <c r="E12" s="1006">
        <v>3000</v>
      </c>
      <c r="F12" s="1016"/>
      <c r="G12" s="1017"/>
      <c r="H12" s="1016"/>
      <c r="I12" s="918"/>
      <c r="J12" s="1092">
        <v>3000</v>
      </c>
      <c r="K12" s="1095">
        <v>0</v>
      </c>
      <c r="L12" s="1095">
        <v>0</v>
      </c>
      <c r="M12" s="1095">
        <v>2784.5</v>
      </c>
    </row>
    <row r="13" spans="1:13" ht="2.4500000000000002" hidden="1" customHeight="1" x14ac:dyDescent="0.3">
      <c r="A13" s="637"/>
      <c r="B13" s="903"/>
      <c r="C13" s="904"/>
      <c r="D13" s="905"/>
      <c r="E13" s="906"/>
      <c r="F13" s="907"/>
      <c r="G13" s="907"/>
      <c r="H13" s="907"/>
      <c r="I13" s="907"/>
      <c r="J13" s="1091">
        <f t="shared" ref="J13:J19" si="1">SUM(E13:I13)</f>
        <v>0</v>
      </c>
      <c r="K13" s="1096"/>
      <c r="L13" s="1096"/>
      <c r="M13" s="1096"/>
    </row>
    <row r="14" spans="1:13" ht="18.75" hidden="1" x14ac:dyDescent="0.3">
      <c r="A14" s="637"/>
      <c r="B14" s="903"/>
      <c r="C14" s="908"/>
      <c r="D14" s="909"/>
      <c r="E14" s="910"/>
      <c r="F14" s="910"/>
      <c r="G14" s="911"/>
      <c r="H14" s="910"/>
      <c r="I14" s="910"/>
      <c r="J14" s="1091">
        <f t="shared" si="1"/>
        <v>0</v>
      </c>
      <c r="K14" s="1096"/>
      <c r="L14" s="1096"/>
      <c r="M14" s="1096"/>
    </row>
    <row r="15" spans="1:13" ht="18.75" hidden="1" x14ac:dyDescent="0.3">
      <c r="A15" s="637"/>
      <c r="B15" s="903"/>
      <c r="C15" s="908"/>
      <c r="D15" s="909"/>
      <c r="E15" s="910"/>
      <c r="F15" s="910"/>
      <c r="G15" s="911"/>
      <c r="H15" s="910"/>
      <c r="I15" s="910"/>
      <c r="J15" s="1091">
        <f t="shared" si="1"/>
        <v>0</v>
      </c>
      <c r="K15" s="1096"/>
      <c r="L15" s="1096"/>
      <c r="M15" s="1096"/>
    </row>
    <row r="16" spans="1:13" ht="18.75" hidden="1" x14ac:dyDescent="0.3">
      <c r="A16" s="637"/>
      <c r="B16" s="903"/>
      <c r="C16" s="908"/>
      <c r="D16" s="909"/>
      <c r="E16" s="910"/>
      <c r="F16" s="910"/>
      <c r="G16" s="911"/>
      <c r="H16" s="910"/>
      <c r="I16" s="910"/>
      <c r="J16" s="1091">
        <f t="shared" si="1"/>
        <v>0</v>
      </c>
      <c r="K16" s="1096"/>
      <c r="L16" s="1096"/>
      <c r="M16" s="1096"/>
    </row>
    <row r="17" spans="1:13" ht="18.75" hidden="1" x14ac:dyDescent="0.3">
      <c r="A17" s="637"/>
      <c r="B17" s="912" t="s">
        <v>100</v>
      </c>
      <c r="C17" s="908"/>
      <c r="D17" s="909"/>
      <c r="E17" s="910"/>
      <c r="F17" s="910"/>
      <c r="G17" s="911"/>
      <c r="H17" s="910"/>
      <c r="I17" s="910"/>
      <c r="J17" s="1091">
        <f t="shared" si="1"/>
        <v>0</v>
      </c>
      <c r="K17" s="1096"/>
      <c r="L17" s="1096"/>
      <c r="M17" s="1096"/>
    </row>
    <row r="18" spans="1:13" ht="19.5" thickBot="1" x14ac:dyDescent="0.35">
      <c r="A18" s="637"/>
      <c r="B18" s="912"/>
      <c r="C18" s="908" t="s">
        <v>191</v>
      </c>
      <c r="D18" s="909" t="s">
        <v>429</v>
      </c>
      <c r="E18" s="1274"/>
      <c r="F18" s="921"/>
      <c r="G18" s="911"/>
      <c r="H18" s="910"/>
      <c r="I18" s="910"/>
      <c r="J18" s="1091">
        <v>0</v>
      </c>
      <c r="K18" s="1096">
        <v>8</v>
      </c>
      <c r="L18" s="1096">
        <v>14</v>
      </c>
      <c r="M18" s="1096">
        <v>18</v>
      </c>
    </row>
    <row r="19" spans="1:13" ht="18.75" x14ac:dyDescent="0.3">
      <c r="A19" s="637"/>
      <c r="B19" s="913">
        <v>631</v>
      </c>
      <c r="C19" s="914" t="s">
        <v>191</v>
      </c>
      <c r="D19" s="915" t="s">
        <v>219</v>
      </c>
      <c r="E19" s="1006"/>
      <c r="F19" s="916"/>
      <c r="G19" s="917">
        <v>3000</v>
      </c>
      <c r="H19" s="916"/>
      <c r="I19" s="918"/>
      <c r="J19" s="1091">
        <f t="shared" si="1"/>
        <v>3000</v>
      </c>
      <c r="K19" s="1095">
        <v>1724.03</v>
      </c>
      <c r="L19" s="1095">
        <v>2805.84</v>
      </c>
      <c r="M19" s="1095">
        <v>3720.83</v>
      </c>
    </row>
    <row r="20" spans="1:13" ht="18.75" x14ac:dyDescent="0.3">
      <c r="A20" s="637"/>
      <c r="B20" s="913">
        <v>63201</v>
      </c>
      <c r="C20" s="902" t="s">
        <v>191</v>
      </c>
      <c r="D20" s="919" t="s">
        <v>267</v>
      </c>
      <c r="E20" s="920"/>
      <c r="F20" s="921"/>
      <c r="G20" s="922">
        <v>4000</v>
      </c>
      <c r="H20" s="921"/>
      <c r="I20" s="923"/>
      <c r="J20" s="1091">
        <f>G20</f>
        <v>4000</v>
      </c>
      <c r="K20" s="1095">
        <v>3305.17</v>
      </c>
      <c r="L20" s="1095">
        <v>6570.17</v>
      </c>
      <c r="M20" s="1095">
        <v>7336.17</v>
      </c>
    </row>
    <row r="21" spans="1:13" ht="18.75" x14ac:dyDescent="0.3">
      <c r="A21" s="637"/>
      <c r="B21" s="913"/>
      <c r="C21" s="902" t="s">
        <v>187</v>
      </c>
      <c r="D21" s="919" t="s">
        <v>338</v>
      </c>
      <c r="E21" s="920"/>
      <c r="F21" s="921"/>
      <c r="G21" s="922">
        <v>2500</v>
      </c>
      <c r="H21" s="921"/>
      <c r="I21" s="923"/>
      <c r="J21" s="1091">
        <f t="shared" ref="J21:J34" si="2">G21</f>
        <v>2500</v>
      </c>
      <c r="K21" s="1095">
        <v>1462.44</v>
      </c>
      <c r="L21" s="1095">
        <v>1956.88</v>
      </c>
      <c r="M21" s="1095">
        <v>2347</v>
      </c>
    </row>
    <row r="22" spans="1:13" ht="18.75" x14ac:dyDescent="0.3">
      <c r="A22" s="637"/>
      <c r="B22" s="913">
        <v>63202</v>
      </c>
      <c r="C22" s="902" t="s">
        <v>198</v>
      </c>
      <c r="D22" s="919" t="s">
        <v>405</v>
      </c>
      <c r="E22" s="920"/>
      <c r="F22" s="921"/>
      <c r="G22" s="922">
        <v>4500</v>
      </c>
      <c r="H22" s="921"/>
      <c r="I22" s="923"/>
      <c r="J22" s="1091">
        <f t="shared" si="2"/>
        <v>4500</v>
      </c>
      <c r="K22" s="1095">
        <v>3510.04</v>
      </c>
      <c r="L22" s="1095">
        <v>4154.87</v>
      </c>
      <c r="M22" s="1095">
        <v>6096.12</v>
      </c>
    </row>
    <row r="23" spans="1:13" ht="18.75" x14ac:dyDescent="0.3">
      <c r="A23" s="637"/>
      <c r="B23" s="913">
        <v>63202</v>
      </c>
      <c r="C23" s="902" t="s">
        <v>188</v>
      </c>
      <c r="D23" s="919" t="s">
        <v>406</v>
      </c>
      <c r="E23" s="920"/>
      <c r="F23" s="921"/>
      <c r="G23" s="922">
        <v>1100</v>
      </c>
      <c r="H23" s="921"/>
      <c r="I23" s="923"/>
      <c r="J23" s="1091">
        <f t="shared" si="2"/>
        <v>1100</v>
      </c>
      <c r="K23" s="1095">
        <v>511.7</v>
      </c>
      <c r="L23" s="1095">
        <v>759</v>
      </c>
      <c r="M23" s="1095">
        <v>913.8</v>
      </c>
    </row>
    <row r="24" spans="1:13" ht="18.75" x14ac:dyDescent="0.3">
      <c r="A24" s="637"/>
      <c r="B24" s="913">
        <v>63202</v>
      </c>
      <c r="C24" s="902" t="s">
        <v>204</v>
      </c>
      <c r="D24" s="919" t="s">
        <v>407</v>
      </c>
      <c r="E24" s="920"/>
      <c r="F24" s="921"/>
      <c r="G24" s="922">
        <v>3000</v>
      </c>
      <c r="H24" s="921"/>
      <c r="I24" s="923"/>
      <c r="J24" s="1091">
        <f t="shared" si="2"/>
        <v>3000</v>
      </c>
      <c r="K24" s="1095">
        <v>1770</v>
      </c>
      <c r="L24" s="1095">
        <v>2666.31</v>
      </c>
      <c r="M24" s="1095">
        <v>5169.6099999999997</v>
      </c>
    </row>
    <row r="25" spans="1:13" ht="18.75" x14ac:dyDescent="0.3">
      <c r="A25" s="637"/>
      <c r="B25" s="913">
        <v>63203</v>
      </c>
      <c r="C25" s="902" t="s">
        <v>191</v>
      </c>
      <c r="D25" s="919" t="s">
        <v>220</v>
      </c>
      <c r="E25" s="920"/>
      <c r="F25" s="921"/>
      <c r="G25" s="922">
        <v>2500</v>
      </c>
      <c r="H25" s="921"/>
      <c r="I25" s="923"/>
      <c r="J25" s="1091">
        <f t="shared" si="2"/>
        <v>2500</v>
      </c>
      <c r="K25" s="1095">
        <v>1361.83</v>
      </c>
      <c r="L25" s="1095">
        <v>2045.91</v>
      </c>
      <c r="M25" s="1095">
        <v>2223.29</v>
      </c>
    </row>
    <row r="26" spans="1:13" ht="18.75" x14ac:dyDescent="0.3">
      <c r="A26" s="637"/>
      <c r="B26" s="913"/>
      <c r="C26" s="902" t="s">
        <v>200</v>
      </c>
      <c r="D26" s="919" t="s">
        <v>221</v>
      </c>
      <c r="E26" s="920"/>
      <c r="F26" s="921"/>
      <c r="G26" s="922">
        <v>2000</v>
      </c>
      <c r="H26" s="921"/>
      <c r="I26" s="923"/>
      <c r="J26" s="1091">
        <f t="shared" si="2"/>
        <v>2000</v>
      </c>
      <c r="K26" s="1095">
        <v>984.75</v>
      </c>
      <c r="L26" s="1095">
        <v>1482.2</v>
      </c>
      <c r="M26" s="1095">
        <v>2056.25</v>
      </c>
    </row>
    <row r="27" spans="1:13" ht="18.75" x14ac:dyDescent="0.3">
      <c r="A27" s="637"/>
      <c r="B27" s="913"/>
      <c r="C27" s="902"/>
      <c r="D27" s="919" t="s">
        <v>500</v>
      </c>
      <c r="E27" s="920"/>
      <c r="F27" s="921"/>
      <c r="G27" s="922">
        <v>0</v>
      </c>
      <c r="H27" s="921"/>
      <c r="I27" s="923"/>
      <c r="J27" s="1091">
        <v>0</v>
      </c>
      <c r="K27" s="1095">
        <v>0</v>
      </c>
      <c r="L27" s="1095">
        <v>0</v>
      </c>
      <c r="M27" s="1095">
        <v>386.46</v>
      </c>
    </row>
    <row r="28" spans="1:13" ht="18.75" x14ac:dyDescent="0.3">
      <c r="A28" s="637"/>
      <c r="B28" s="913">
        <v>63306</v>
      </c>
      <c r="C28" s="902" t="s">
        <v>191</v>
      </c>
      <c r="D28" s="919" t="s">
        <v>110</v>
      </c>
      <c r="E28" s="920"/>
      <c r="F28" s="921"/>
      <c r="G28" s="922">
        <v>1000</v>
      </c>
      <c r="H28" s="921"/>
      <c r="I28" s="923"/>
      <c r="J28" s="1091">
        <f t="shared" si="2"/>
        <v>1000</v>
      </c>
      <c r="K28" s="1095">
        <v>140.07</v>
      </c>
      <c r="L28" s="1095">
        <v>432.55</v>
      </c>
      <c r="M28" s="1095">
        <v>858.51</v>
      </c>
    </row>
    <row r="29" spans="1:13" ht="18.75" x14ac:dyDescent="0.3">
      <c r="A29" s="637"/>
      <c r="B29" s="913"/>
      <c r="C29" s="902"/>
      <c r="D29" s="919" t="s">
        <v>430</v>
      </c>
      <c r="E29" s="920"/>
      <c r="F29" s="921"/>
      <c r="G29" s="922">
        <v>0</v>
      </c>
      <c r="H29" s="921"/>
      <c r="I29" s="923"/>
      <c r="J29" s="1091">
        <v>0</v>
      </c>
      <c r="K29" s="1095">
        <v>265.10000000000002</v>
      </c>
      <c r="L29" s="1095">
        <v>265.10000000000002</v>
      </c>
      <c r="M29" s="1095">
        <v>265.10000000000002</v>
      </c>
    </row>
    <row r="30" spans="1:13" ht="18.75" x14ac:dyDescent="0.3">
      <c r="A30" s="637"/>
      <c r="B30" s="913"/>
      <c r="C30" s="902"/>
      <c r="D30" s="919" t="s">
        <v>499</v>
      </c>
      <c r="E30" s="920"/>
      <c r="F30" s="921"/>
      <c r="G30" s="922">
        <v>0</v>
      </c>
      <c r="H30" s="921"/>
      <c r="I30" s="923"/>
      <c r="J30" s="1091">
        <v>0</v>
      </c>
      <c r="K30" s="1095">
        <v>0</v>
      </c>
      <c r="L30" s="1095">
        <v>0</v>
      </c>
      <c r="M30" s="1095">
        <v>85.36</v>
      </c>
    </row>
    <row r="31" spans="1:13" ht="18.75" x14ac:dyDescent="0.3">
      <c r="A31" s="637"/>
      <c r="B31" s="913"/>
      <c r="C31" s="902" t="s">
        <v>198</v>
      </c>
      <c r="D31" s="919" t="s">
        <v>258</v>
      </c>
      <c r="E31" s="920"/>
      <c r="F31" s="921"/>
      <c r="G31" s="922">
        <v>800</v>
      </c>
      <c r="H31" s="921"/>
      <c r="I31" s="923"/>
      <c r="J31" s="1091">
        <f t="shared" si="2"/>
        <v>800</v>
      </c>
      <c r="K31" s="1095">
        <v>245.93</v>
      </c>
      <c r="L31" s="1095">
        <v>254.25</v>
      </c>
      <c r="M31" s="1095">
        <v>254.25</v>
      </c>
    </row>
    <row r="32" spans="1:13" ht="18.75" x14ac:dyDescent="0.3">
      <c r="A32" s="637"/>
      <c r="B32" s="913">
        <v>63309</v>
      </c>
      <c r="C32" s="924">
        <v>0</v>
      </c>
      <c r="D32" s="919" t="s">
        <v>333</v>
      </c>
      <c r="E32" s="920"/>
      <c r="F32" s="921"/>
      <c r="G32" s="922">
        <v>500</v>
      </c>
      <c r="H32" s="921"/>
      <c r="I32" s="923"/>
      <c r="J32" s="1091">
        <f t="shared" si="2"/>
        <v>500</v>
      </c>
      <c r="K32" s="1095">
        <v>1033.22</v>
      </c>
      <c r="L32" s="1095">
        <v>1564.07</v>
      </c>
      <c r="M32" s="1095">
        <v>1693.45</v>
      </c>
    </row>
    <row r="33" spans="1:13" ht="18.75" x14ac:dyDescent="0.3">
      <c r="A33" s="637"/>
      <c r="B33" s="913">
        <v>633016</v>
      </c>
      <c r="C33" s="925">
        <v>0</v>
      </c>
      <c r="D33" s="926" t="s">
        <v>223</v>
      </c>
      <c r="E33" s="927"/>
      <c r="F33" s="928"/>
      <c r="G33" s="929">
        <v>2000</v>
      </c>
      <c r="H33" s="928"/>
      <c r="I33" s="897"/>
      <c r="J33" s="1091">
        <f t="shared" si="2"/>
        <v>2000</v>
      </c>
      <c r="K33" s="1095">
        <v>260.87</v>
      </c>
      <c r="L33" s="1095">
        <v>1618.95</v>
      </c>
      <c r="M33" s="1095">
        <v>1992.62</v>
      </c>
    </row>
    <row r="34" spans="1:13" ht="18.75" customHeight="1" thickBot="1" x14ac:dyDescent="0.35">
      <c r="A34" s="639"/>
      <c r="B34" s="930">
        <v>637005</v>
      </c>
      <c r="C34" s="931"/>
      <c r="D34" s="932" t="s">
        <v>118</v>
      </c>
      <c r="E34" s="933"/>
      <c r="F34" s="934"/>
      <c r="G34" s="935">
        <v>800</v>
      </c>
      <c r="H34" s="936"/>
      <c r="I34" s="937"/>
      <c r="J34" s="1099">
        <f t="shared" si="2"/>
        <v>800</v>
      </c>
      <c r="K34" s="1097">
        <v>0</v>
      </c>
      <c r="L34" s="1097">
        <v>696</v>
      </c>
      <c r="M34" s="1097">
        <v>696</v>
      </c>
    </row>
    <row r="35" spans="1:13" ht="18" hidden="1" x14ac:dyDescent="0.25">
      <c r="A35" s="638"/>
      <c r="B35" s="640"/>
      <c r="C35" s="641"/>
      <c r="D35" s="641"/>
      <c r="E35" s="641"/>
      <c r="F35" s="641"/>
      <c r="G35" s="641"/>
      <c r="H35" s="641"/>
      <c r="I35" s="641"/>
      <c r="J35" s="641"/>
      <c r="K35" s="1110"/>
      <c r="L35" s="1110"/>
      <c r="M35" s="1110"/>
    </row>
    <row r="36" spans="1:13" ht="18" hidden="1" x14ac:dyDescent="0.25">
      <c r="A36" s="642"/>
      <c r="B36" s="640"/>
      <c r="C36" s="640"/>
      <c r="D36" s="641"/>
      <c r="E36" s="643"/>
      <c r="F36" s="644"/>
      <c r="G36" s="644"/>
      <c r="H36" s="644"/>
      <c r="I36" s="644"/>
      <c r="J36" s="644"/>
      <c r="K36" s="1111"/>
      <c r="L36" s="1111"/>
      <c r="M36" s="1111"/>
    </row>
    <row r="37" spans="1:13" ht="18" x14ac:dyDescent="0.25">
      <c r="A37" s="642"/>
      <c r="B37" s="640"/>
      <c r="C37" s="640"/>
      <c r="D37" s="640"/>
      <c r="E37" s="640"/>
      <c r="F37" s="640"/>
      <c r="G37" s="640"/>
      <c r="H37" s="640"/>
      <c r="I37" s="640"/>
      <c r="J37" s="640"/>
      <c r="K37" s="1111"/>
      <c r="L37" s="1111"/>
      <c r="M37" s="1111"/>
    </row>
    <row r="38" spans="1:13" ht="18" x14ac:dyDescent="0.25">
      <c r="A38" s="642"/>
      <c r="B38" s="640"/>
      <c r="C38" s="640"/>
      <c r="D38" s="640"/>
      <c r="E38" s="640"/>
      <c r="F38" s="640"/>
      <c r="G38" s="640"/>
      <c r="H38" s="640"/>
      <c r="I38" s="640"/>
      <c r="J38" s="640"/>
      <c r="K38" s="1111"/>
      <c r="L38" s="1111"/>
      <c r="M38" s="1111"/>
    </row>
  </sheetData>
  <mergeCells count="9">
    <mergeCell ref="A1:K1"/>
    <mergeCell ref="A3:J3"/>
    <mergeCell ref="E4:J4"/>
    <mergeCell ref="I6:I7"/>
    <mergeCell ref="J6:J7"/>
    <mergeCell ref="E6:E7"/>
    <mergeCell ref="F6:F7"/>
    <mergeCell ref="G6:G7"/>
    <mergeCell ref="H6:H7"/>
  </mergeCells>
  <phoneticPr fontId="3" type="noConversion"/>
  <printOptions horizontalCentered="1"/>
  <pageMargins left="0.51181102362204722" right="0.15748031496062992" top="0.9055118110236221" bottom="0.51181102362204722" header="0.51181102362204722" footer="0.51181102362204722"/>
  <pageSetup paperSize="9" scale="90" orientation="landscape" r:id="rId1"/>
  <headerFooter alignWithMargins="0">
    <oddFooter>&amp;LNavrh rozpočtu 2015&amp;CP1&amp;Rv11022015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571"/>
  <sheetViews>
    <sheetView zoomScaleNormal="100" workbookViewId="0">
      <selection activeCell="G19" sqref="G19:G20"/>
    </sheetView>
  </sheetViews>
  <sheetFormatPr defaultRowHeight="12.75" x14ac:dyDescent="0.2"/>
  <cols>
    <col min="1" max="1" width="3.42578125" style="81" customWidth="1"/>
    <col min="2" max="2" width="7.28515625" style="16" customWidth="1"/>
    <col min="3" max="3" width="5.5703125" style="16" customWidth="1"/>
    <col min="4" max="4" width="36.85546875" style="16" customWidth="1"/>
    <col min="5" max="6" width="8.85546875" style="16" hidden="1" customWidth="1"/>
    <col min="7" max="7" width="9.85546875" style="16" customWidth="1"/>
    <col min="8" max="9" width="8.85546875" style="16" hidden="1" customWidth="1"/>
    <col min="10" max="10" width="11.42578125" style="16" customWidth="1"/>
    <col min="11" max="13" width="16.42578125" style="742" customWidth="1"/>
    <col min="14" max="16384" width="9.140625" style="16"/>
  </cols>
  <sheetData>
    <row r="1" spans="1:13" ht="23.25" x14ac:dyDescent="0.35">
      <c r="A1" s="1379" t="s">
        <v>229</v>
      </c>
      <c r="B1" s="1379"/>
      <c r="C1" s="1379"/>
      <c r="D1" s="1379"/>
      <c r="E1" s="1379"/>
      <c r="F1" s="1379"/>
      <c r="G1" s="1379"/>
      <c r="H1" s="1379"/>
      <c r="I1" s="1379"/>
      <c r="J1" s="1379"/>
      <c r="K1" s="1379"/>
      <c r="L1" s="16"/>
      <c r="M1" s="16"/>
    </row>
    <row r="2" spans="1:13" ht="7.5" customHeight="1" thickBot="1" x14ac:dyDescent="0.25"/>
    <row r="3" spans="1:13" ht="12" customHeight="1" thickBot="1" x14ac:dyDescent="0.25">
      <c r="A3" s="1398" t="s">
        <v>370</v>
      </c>
      <c r="B3" s="1399"/>
      <c r="C3" s="1399"/>
      <c r="D3" s="1399"/>
      <c r="E3" s="1399"/>
      <c r="F3" s="1399"/>
      <c r="G3" s="1399"/>
      <c r="H3" s="1399"/>
      <c r="I3" s="1399"/>
      <c r="J3" s="1399"/>
      <c r="K3" s="1112"/>
      <c r="L3" s="1112"/>
      <c r="M3" s="1112"/>
    </row>
    <row r="4" spans="1:13" ht="6" customHeight="1" x14ac:dyDescent="0.3">
      <c r="A4" s="198"/>
      <c r="B4" s="199"/>
      <c r="C4" s="200"/>
      <c r="D4" s="201"/>
      <c r="E4" s="202"/>
      <c r="F4" s="203"/>
      <c r="G4" s="203"/>
      <c r="H4" s="203" t="s">
        <v>132</v>
      </c>
      <c r="I4" s="203"/>
      <c r="J4" s="203"/>
      <c r="K4" s="1113"/>
      <c r="L4" s="1113"/>
      <c r="M4" s="1113"/>
    </row>
    <row r="5" spans="1:13" ht="24" customHeight="1" x14ac:dyDescent="0.2">
      <c r="A5" s="7" t="s">
        <v>94</v>
      </c>
      <c r="B5" s="204" t="s">
        <v>17</v>
      </c>
      <c r="C5" s="205"/>
      <c r="D5" s="206"/>
      <c r="E5" s="207"/>
      <c r="F5" s="208"/>
      <c r="G5" s="208"/>
      <c r="H5" s="208"/>
      <c r="I5" s="209" t="s">
        <v>18</v>
      </c>
      <c r="J5" s="210"/>
      <c r="K5" s="1113" t="s">
        <v>470</v>
      </c>
      <c r="L5" s="1113" t="s">
        <v>473</v>
      </c>
      <c r="M5" s="1113" t="s">
        <v>494</v>
      </c>
    </row>
    <row r="6" spans="1:13" ht="18.75" customHeight="1" x14ac:dyDescent="0.2">
      <c r="A6" s="8" t="s">
        <v>95</v>
      </c>
      <c r="B6" s="211" t="s">
        <v>93</v>
      </c>
      <c r="C6" s="212"/>
      <c r="D6" s="163" t="s">
        <v>11</v>
      </c>
      <c r="E6" s="1402">
        <v>610</v>
      </c>
      <c r="F6" s="1406">
        <v>620</v>
      </c>
      <c r="G6" s="1406">
        <v>630</v>
      </c>
      <c r="H6" s="1406">
        <v>640</v>
      </c>
      <c r="I6" s="1400">
        <v>650</v>
      </c>
      <c r="J6" s="1404" t="s">
        <v>408</v>
      </c>
      <c r="K6" s="1113"/>
      <c r="L6" s="1113"/>
      <c r="M6" s="1113"/>
    </row>
    <row r="7" spans="1:13" ht="13.5" thickBot="1" x14ac:dyDescent="0.25">
      <c r="A7" s="133"/>
      <c r="B7" s="213"/>
      <c r="C7" s="214"/>
      <c r="D7" s="167"/>
      <c r="E7" s="1403"/>
      <c r="F7" s="1407"/>
      <c r="G7" s="1408"/>
      <c r="H7" s="1408"/>
      <c r="I7" s="1401"/>
      <c r="J7" s="1405"/>
      <c r="K7" s="1113"/>
      <c r="L7" s="1113"/>
      <c r="M7" s="1113"/>
    </row>
    <row r="8" spans="1:13" ht="15.75" thickTop="1" x14ac:dyDescent="0.2">
      <c r="A8" s="215"/>
      <c r="B8" s="216"/>
      <c r="C8" s="217"/>
      <c r="D8" s="217"/>
      <c r="E8" s="218">
        <f>SUM(E10+E17+E20+E27+E30+E35)</f>
        <v>0</v>
      </c>
      <c r="F8" s="219">
        <f>SUM(F10+F17+F20+F27+F30+F35)</f>
        <v>0</v>
      </c>
      <c r="G8" s="1114">
        <v>9030</v>
      </c>
      <c r="H8" s="1114">
        <f>SUM(H10,H17,H27,H30,H35)</f>
        <v>0</v>
      </c>
      <c r="I8" s="1114">
        <f>SUM(I10,I17,I20,I27,I30,I35)</f>
        <v>0</v>
      </c>
      <c r="J8" s="1115">
        <f>J9</f>
        <v>9030</v>
      </c>
      <c r="K8" s="1116">
        <f>SUM(K9+K17+K19+K27+K30+K35)</f>
        <v>6626.16</v>
      </c>
      <c r="L8" s="1116">
        <f>SUM(L9+L17+L19+L27+L30+L35)</f>
        <v>7363.76</v>
      </c>
      <c r="M8" s="1116">
        <f>SUM(M9+M17+M19+M27+M30+M35)</f>
        <v>9232.8599999999988</v>
      </c>
    </row>
    <row r="9" spans="1:13" x14ac:dyDescent="0.2">
      <c r="A9" s="220"/>
      <c r="B9" s="221"/>
      <c r="C9" s="222"/>
      <c r="D9" s="222"/>
      <c r="E9" s="223"/>
      <c r="F9" s="224"/>
      <c r="G9" s="1392">
        <f>SUM(G13+G18+G21+G22+G27+G30+G35)</f>
        <v>9030</v>
      </c>
      <c r="H9" s="1117"/>
      <c r="I9" s="1117"/>
      <c r="J9" s="1394">
        <f>SUM(J11+J18+J21+J22+J27+J30+J35)</f>
        <v>9030</v>
      </c>
      <c r="K9" s="1396">
        <f>SUM(K11+K14+K16)</f>
        <v>518</v>
      </c>
      <c r="L9" s="1396">
        <f>SUM(L11+L14+L16)</f>
        <v>518</v>
      </c>
      <c r="M9" s="1396">
        <f>SUM(M11+M14+M15+M16)</f>
        <v>1132.06</v>
      </c>
    </row>
    <row r="10" spans="1:13" x14ac:dyDescent="0.2">
      <c r="A10" s="225"/>
      <c r="B10" s="226"/>
      <c r="C10" s="227"/>
      <c r="D10" s="228" t="s">
        <v>224</v>
      </c>
      <c r="E10" s="229">
        <f>SUM(E11:E13)</f>
        <v>0</v>
      </c>
      <c r="F10" s="230">
        <f>SUM(F11:F13)</f>
        <v>0</v>
      </c>
      <c r="G10" s="1393"/>
      <c r="H10" s="1118">
        <f>SUM(H11:H13)</f>
        <v>0</v>
      </c>
      <c r="I10" s="1118">
        <f>SUM(I11:I13)</f>
        <v>0</v>
      </c>
      <c r="J10" s="1395"/>
      <c r="K10" s="1397"/>
      <c r="L10" s="1397"/>
      <c r="M10" s="1397"/>
    </row>
    <row r="11" spans="1:13" ht="7.5" customHeight="1" x14ac:dyDescent="0.2">
      <c r="A11" s="231"/>
      <c r="B11" s="232"/>
      <c r="C11" s="233"/>
      <c r="D11" s="234"/>
      <c r="E11" s="235"/>
      <c r="F11" s="236"/>
      <c r="G11" s="1119"/>
      <c r="H11" s="1120"/>
      <c r="I11" s="1120"/>
      <c r="J11" s="1412">
        <v>1000</v>
      </c>
      <c r="K11" s="1409"/>
      <c r="L11" s="1409"/>
      <c r="M11" s="1409">
        <v>597.9</v>
      </c>
    </row>
    <row r="12" spans="1:13" ht="5.25" customHeight="1" x14ac:dyDescent="0.2">
      <c r="A12" s="231"/>
      <c r="B12" s="1142"/>
      <c r="C12" s="238"/>
      <c r="D12" s="234"/>
      <c r="E12" s="235"/>
      <c r="F12" s="236"/>
      <c r="G12" s="1119"/>
      <c r="H12" s="1120"/>
      <c r="I12" s="1120"/>
      <c r="J12" s="1413"/>
      <c r="K12" s="1410"/>
      <c r="L12" s="1410"/>
      <c r="M12" s="1410"/>
    </row>
    <row r="13" spans="1:13" ht="14.25" x14ac:dyDescent="0.2">
      <c r="A13" s="231"/>
      <c r="B13" s="1142" t="s">
        <v>409</v>
      </c>
      <c r="C13" s="233" t="s">
        <v>106</v>
      </c>
      <c r="D13" s="234" t="s">
        <v>424</v>
      </c>
      <c r="E13" s="235"/>
      <c r="F13" s="236"/>
      <c r="G13" s="1119">
        <v>1000</v>
      </c>
      <c r="H13" s="1120"/>
      <c r="I13" s="1120"/>
      <c r="J13" s="1414"/>
      <c r="K13" s="1411"/>
      <c r="L13" s="1411"/>
      <c r="M13" s="1411"/>
    </row>
    <row r="14" spans="1:13" ht="14.25" x14ac:dyDescent="0.2">
      <c r="A14" s="231"/>
      <c r="B14" s="1142"/>
      <c r="C14" s="233"/>
      <c r="D14" s="234" t="s">
        <v>434</v>
      </c>
      <c r="E14" s="235"/>
      <c r="F14" s="236"/>
      <c r="G14" s="1119">
        <v>0</v>
      </c>
      <c r="H14" s="1120"/>
      <c r="I14" s="1120"/>
      <c r="J14" s="1208">
        <v>0</v>
      </c>
      <c r="K14" s="1193">
        <v>158</v>
      </c>
      <c r="L14" s="1251">
        <v>158</v>
      </c>
      <c r="M14" s="1251">
        <v>158</v>
      </c>
    </row>
    <row r="15" spans="1:13" ht="14.25" x14ac:dyDescent="0.2">
      <c r="A15" s="231"/>
      <c r="B15" s="1142"/>
      <c r="C15" s="233"/>
      <c r="D15" s="234" t="s">
        <v>501</v>
      </c>
      <c r="E15" s="235"/>
      <c r="F15" s="236"/>
      <c r="G15" s="1119">
        <v>0</v>
      </c>
      <c r="H15" s="1120"/>
      <c r="I15" s="1120"/>
      <c r="J15" s="1208">
        <v>0</v>
      </c>
      <c r="K15" s="1327">
        <v>0</v>
      </c>
      <c r="L15" s="1327">
        <v>0</v>
      </c>
      <c r="M15" s="1327">
        <v>16.16</v>
      </c>
    </row>
    <row r="16" spans="1:13" ht="14.25" x14ac:dyDescent="0.2">
      <c r="A16" s="231"/>
      <c r="B16" s="1142"/>
      <c r="C16" s="233"/>
      <c r="D16" s="234" t="s">
        <v>435</v>
      </c>
      <c r="E16" s="235"/>
      <c r="F16" s="236"/>
      <c r="G16" s="1119">
        <v>0</v>
      </c>
      <c r="H16" s="1120"/>
      <c r="I16" s="1120"/>
      <c r="J16" s="1208">
        <v>0</v>
      </c>
      <c r="K16" s="1193">
        <v>360</v>
      </c>
      <c r="L16" s="1251">
        <v>360</v>
      </c>
      <c r="M16" s="1251">
        <v>360</v>
      </c>
    </row>
    <row r="17" spans="1:13" x14ac:dyDescent="0.2">
      <c r="A17" s="239"/>
      <c r="B17" s="240" t="s">
        <v>169</v>
      </c>
      <c r="C17" s="241"/>
      <c r="D17" s="241"/>
      <c r="E17" s="229">
        <f>SUM(E18:E18)</f>
        <v>0</v>
      </c>
      <c r="F17" s="230">
        <f>SUM(F18:F18)</f>
        <v>0</v>
      </c>
      <c r="G17" s="1118">
        <f>SUM(G18:G18)</f>
        <v>3000</v>
      </c>
      <c r="H17" s="1118">
        <f>SUM(H18:H18)</f>
        <v>0</v>
      </c>
      <c r="I17" s="1118">
        <f>SUM(I18:I18)</f>
        <v>0</v>
      </c>
      <c r="J17" s="1121">
        <f>SUM(E17:I17)</f>
        <v>3000</v>
      </c>
      <c r="K17" s="1121">
        <v>3000</v>
      </c>
      <c r="L17" s="1121">
        <f>L18</f>
        <v>2750</v>
      </c>
      <c r="M17" s="1121">
        <f>M18</f>
        <v>2750</v>
      </c>
    </row>
    <row r="18" spans="1:13" s="123" customFormat="1" x14ac:dyDescent="0.2">
      <c r="A18" s="242"/>
      <c r="B18" s="243"/>
      <c r="C18" s="244">
        <v>1</v>
      </c>
      <c r="D18" s="245" t="s">
        <v>64</v>
      </c>
      <c r="E18" s="246"/>
      <c r="F18" s="247"/>
      <c r="G18" s="1123">
        <v>3000</v>
      </c>
      <c r="H18" s="1124"/>
      <c r="I18" s="1124"/>
      <c r="J18" s="1125">
        <f>E18+F18+G18+H18</f>
        <v>3000</v>
      </c>
      <c r="K18" s="1122">
        <v>0</v>
      </c>
      <c r="L18" s="1122">
        <v>2750</v>
      </c>
      <c r="M18" s="1122">
        <v>2750</v>
      </c>
    </row>
    <row r="19" spans="1:13" ht="18" customHeight="1" x14ac:dyDescent="0.25">
      <c r="A19" s="248"/>
      <c r="B19" s="221"/>
      <c r="C19" s="249"/>
      <c r="D19" s="254" t="s">
        <v>225</v>
      </c>
      <c r="E19" s="250"/>
      <c r="F19" s="251"/>
      <c r="G19" s="1392">
        <f>SUM(G21+G22)</f>
        <v>630</v>
      </c>
      <c r="H19" s="1118"/>
      <c r="I19" s="1118"/>
      <c r="J19" s="1126">
        <f>SUM(J21:J22)</f>
        <v>630</v>
      </c>
      <c r="K19" s="1127">
        <f>SUM(K21+K22)</f>
        <v>376.1</v>
      </c>
      <c r="L19" s="1127">
        <f>SUM(L21+L22)</f>
        <v>626.1</v>
      </c>
      <c r="M19" s="1127">
        <f>SUM(M21+M22)</f>
        <v>626.1</v>
      </c>
    </row>
    <row r="20" spans="1:13" ht="21" customHeight="1" x14ac:dyDescent="0.25">
      <c r="A20" s="252"/>
      <c r="B20" s="226"/>
      <c r="C20" s="253"/>
      <c r="D20" s="254"/>
      <c r="E20" s="229">
        <f>SUM(E21:E22)</f>
        <v>0</v>
      </c>
      <c r="F20" s="230">
        <f>SUM(F21:F22)</f>
        <v>0</v>
      </c>
      <c r="G20" s="1393"/>
      <c r="H20" s="1118">
        <f>SUM(H21:H22)</f>
        <v>0</v>
      </c>
      <c r="I20" s="1118">
        <f>SUM(I21:I22)</f>
        <v>0</v>
      </c>
      <c r="J20" s="1128"/>
      <c r="K20" s="1129"/>
      <c r="L20" s="1129"/>
      <c r="M20" s="1129"/>
    </row>
    <row r="21" spans="1:13" x14ac:dyDescent="0.2">
      <c r="A21" s="27"/>
      <c r="B21" s="255" t="s">
        <v>226</v>
      </c>
      <c r="C21" s="256" t="s">
        <v>198</v>
      </c>
      <c r="D21" s="79" t="s">
        <v>331</v>
      </c>
      <c r="E21" s="120"/>
      <c r="F21" s="121"/>
      <c r="G21" s="1130">
        <v>130</v>
      </c>
      <c r="H21" s="1130"/>
      <c r="I21" s="1130"/>
      <c r="J21" s="1125">
        <f>SUM(E21:I21)</f>
        <v>130</v>
      </c>
      <c r="K21" s="1122">
        <v>126.1</v>
      </c>
      <c r="L21" s="1122">
        <v>126.1</v>
      </c>
      <c r="M21" s="1122">
        <v>126.1</v>
      </c>
    </row>
    <row r="22" spans="1:13" x14ac:dyDescent="0.2">
      <c r="A22" s="25"/>
      <c r="B22" s="255"/>
      <c r="C22" s="256" t="s">
        <v>188</v>
      </c>
      <c r="D22" s="79" t="s">
        <v>227</v>
      </c>
      <c r="E22" s="120"/>
      <c r="F22" s="121"/>
      <c r="G22" s="1123">
        <v>500</v>
      </c>
      <c r="H22" s="1130"/>
      <c r="I22" s="1130"/>
      <c r="J22" s="1125">
        <v>500</v>
      </c>
      <c r="K22" s="1122">
        <v>250</v>
      </c>
      <c r="L22" s="1122">
        <v>500</v>
      </c>
      <c r="M22" s="1122">
        <v>500</v>
      </c>
    </row>
    <row r="23" spans="1:13" ht="1.1499999999999999" hidden="1" customHeight="1" x14ac:dyDescent="0.2">
      <c r="A23" s="130"/>
      <c r="B23" s="122"/>
      <c r="C23" s="122"/>
      <c r="D23" s="122"/>
      <c r="E23" s="120"/>
      <c r="F23" s="121"/>
      <c r="G23" s="1130"/>
      <c r="H23" s="1130"/>
      <c r="I23" s="1130"/>
      <c r="J23" s="1131"/>
      <c r="K23" s="1132"/>
      <c r="L23" s="1132"/>
      <c r="M23" s="1132"/>
    </row>
    <row r="24" spans="1:13" ht="12.75" hidden="1" customHeight="1" x14ac:dyDescent="0.2">
      <c r="A24" s="130"/>
      <c r="B24" s="122"/>
      <c r="C24" s="122"/>
      <c r="D24" s="122"/>
      <c r="E24" s="120"/>
      <c r="F24" s="121"/>
      <c r="G24" s="1130"/>
      <c r="H24" s="1130"/>
      <c r="I24" s="1130"/>
      <c r="J24" s="1131"/>
      <c r="K24" s="1132"/>
      <c r="L24" s="1132"/>
      <c r="M24" s="1132"/>
    </row>
    <row r="25" spans="1:13" ht="12.75" hidden="1" customHeight="1" x14ac:dyDescent="0.2">
      <c r="A25" s="130"/>
      <c r="B25" s="122"/>
      <c r="C25" s="122"/>
      <c r="D25" s="122"/>
      <c r="E25" s="120"/>
      <c r="F25" s="121"/>
      <c r="G25" s="1130"/>
      <c r="H25" s="1130"/>
      <c r="I25" s="1130"/>
      <c r="J25" s="1131"/>
      <c r="K25" s="1132"/>
      <c r="L25" s="1132"/>
      <c r="M25" s="1132"/>
    </row>
    <row r="26" spans="1:13" ht="52.15" hidden="1" customHeight="1" x14ac:dyDescent="0.2">
      <c r="A26" s="257"/>
      <c r="B26" s="258"/>
      <c r="C26" s="259"/>
      <c r="D26" s="260"/>
      <c r="E26" s="261"/>
      <c r="F26" s="262"/>
      <c r="G26" s="1123"/>
      <c r="H26" s="1133"/>
      <c r="I26" s="1133"/>
      <c r="J26" s="1134"/>
      <c r="K26" s="1135"/>
      <c r="L26" s="1135"/>
      <c r="M26" s="1135"/>
    </row>
    <row r="27" spans="1:13" x14ac:dyDescent="0.2">
      <c r="A27" s="252"/>
      <c r="B27" s="226" t="s">
        <v>171</v>
      </c>
      <c r="C27" s="253"/>
      <c r="D27" s="227"/>
      <c r="E27" s="229">
        <f>SUM(E28+E29)</f>
        <v>0</v>
      </c>
      <c r="F27" s="230">
        <f>SUM(F28+F29)</f>
        <v>0</v>
      </c>
      <c r="G27" s="1118">
        <f>SUM(G28+G29)</f>
        <v>1000</v>
      </c>
      <c r="H27" s="1118">
        <f>SUM(H28+H29)</f>
        <v>0</v>
      </c>
      <c r="I27" s="1118">
        <f>SUM(I28+I29)</f>
        <v>0</v>
      </c>
      <c r="J27" s="1121">
        <f>SUM(E27:I27)</f>
        <v>1000</v>
      </c>
      <c r="K27" s="1127">
        <f>SUM(K28+K29)</f>
        <v>542</v>
      </c>
      <c r="L27" s="1127">
        <f>SUM(L28+L29)</f>
        <v>566</v>
      </c>
      <c r="M27" s="1127">
        <f>SUM(M28+M29)</f>
        <v>566</v>
      </c>
    </row>
    <row r="28" spans="1:13" x14ac:dyDescent="0.2">
      <c r="A28" s="27"/>
      <c r="B28" s="264"/>
      <c r="C28" s="265" t="s">
        <v>12</v>
      </c>
      <c r="D28" s="266" t="s">
        <v>65</v>
      </c>
      <c r="E28" s="267"/>
      <c r="F28" s="237"/>
      <c r="G28" s="1119">
        <v>0</v>
      </c>
      <c r="H28" s="1120"/>
      <c r="I28" s="1120"/>
      <c r="J28" s="1136">
        <v>0</v>
      </c>
      <c r="K28" s="1137">
        <v>0</v>
      </c>
      <c r="L28" s="1137">
        <v>0</v>
      </c>
      <c r="M28" s="1137">
        <v>0</v>
      </c>
    </row>
    <row r="29" spans="1:13" x14ac:dyDescent="0.2">
      <c r="A29" s="27"/>
      <c r="B29" s="268"/>
      <c r="C29" s="265" t="s">
        <v>13</v>
      </c>
      <c r="D29" s="269" t="s">
        <v>108</v>
      </c>
      <c r="E29" s="267"/>
      <c r="F29" s="237"/>
      <c r="G29" s="1119">
        <v>1000</v>
      </c>
      <c r="H29" s="1120"/>
      <c r="I29" s="1120"/>
      <c r="J29" s="1136">
        <v>1000</v>
      </c>
      <c r="K29" s="1137">
        <v>542</v>
      </c>
      <c r="L29" s="1137">
        <v>566</v>
      </c>
      <c r="M29" s="1137">
        <v>566</v>
      </c>
    </row>
    <row r="30" spans="1:13" x14ac:dyDescent="0.2">
      <c r="A30" s="270"/>
      <c r="B30" s="240" t="s">
        <v>107</v>
      </c>
      <c r="C30" s="271"/>
      <c r="D30" s="271"/>
      <c r="E30" s="229">
        <f t="shared" ref="E30:J30" si="0">SUM(E31:E34)</f>
        <v>0</v>
      </c>
      <c r="F30" s="230">
        <f t="shared" si="0"/>
        <v>0</v>
      </c>
      <c r="G30" s="1118">
        <f t="shared" si="0"/>
        <v>2900</v>
      </c>
      <c r="H30" s="1118">
        <f t="shared" si="0"/>
        <v>0</v>
      </c>
      <c r="I30" s="1118">
        <f t="shared" si="0"/>
        <v>0</v>
      </c>
      <c r="J30" s="1121">
        <f t="shared" si="0"/>
        <v>2900</v>
      </c>
      <c r="K30" s="1127">
        <f>SUM(K34+K33+K32+K31)</f>
        <v>1828.32</v>
      </c>
      <c r="L30" s="1127">
        <f>SUM(L34+L33+L32+L31)</f>
        <v>2501.9299999999998</v>
      </c>
      <c r="M30" s="1127">
        <f>SUM(M34+M33+M32+M31)</f>
        <v>3532.5699999999997</v>
      </c>
    </row>
    <row r="31" spans="1:13" x14ac:dyDescent="0.2">
      <c r="A31" s="272"/>
      <c r="B31" s="273" t="s">
        <v>228</v>
      </c>
      <c r="C31" s="256" t="s">
        <v>187</v>
      </c>
      <c r="D31" s="274" t="s">
        <v>391</v>
      </c>
      <c r="E31" s="275"/>
      <c r="F31" s="263"/>
      <c r="G31" s="1123">
        <v>800</v>
      </c>
      <c r="H31" s="1133"/>
      <c r="I31" s="1133"/>
      <c r="J31" s="1125">
        <v>800</v>
      </c>
      <c r="K31" s="1122">
        <v>1368.07</v>
      </c>
      <c r="L31" s="1122">
        <v>1539.81</v>
      </c>
      <c r="M31" s="1122">
        <v>1590.45</v>
      </c>
    </row>
    <row r="32" spans="1:13" x14ac:dyDescent="0.2">
      <c r="A32" s="272"/>
      <c r="B32" s="264"/>
      <c r="C32" s="265" t="s">
        <v>198</v>
      </c>
      <c r="D32" s="266" t="s">
        <v>109</v>
      </c>
      <c r="E32" s="267"/>
      <c r="F32" s="237"/>
      <c r="G32" s="1119">
        <v>500</v>
      </c>
      <c r="H32" s="1120"/>
      <c r="I32" s="1120"/>
      <c r="J32" s="1136">
        <v>500</v>
      </c>
      <c r="K32" s="1137">
        <v>40.25</v>
      </c>
      <c r="L32" s="1137">
        <v>402.12</v>
      </c>
      <c r="M32" s="1137">
        <v>402.12</v>
      </c>
    </row>
    <row r="33" spans="1:13" x14ac:dyDescent="0.2">
      <c r="A33" s="272"/>
      <c r="B33" s="264"/>
      <c r="C33" s="265" t="s">
        <v>188</v>
      </c>
      <c r="D33" s="266" t="s">
        <v>386</v>
      </c>
      <c r="E33" s="267"/>
      <c r="F33" s="237"/>
      <c r="G33" s="1119">
        <v>1000</v>
      </c>
      <c r="H33" s="1120"/>
      <c r="I33" s="1120"/>
      <c r="J33" s="1136">
        <v>1000</v>
      </c>
      <c r="K33" s="1137">
        <v>0</v>
      </c>
      <c r="L33" s="1137">
        <v>0</v>
      </c>
      <c r="M33" s="1137">
        <v>980</v>
      </c>
    </row>
    <row r="34" spans="1:13" x14ac:dyDescent="0.2">
      <c r="A34" s="272"/>
      <c r="B34" s="264"/>
      <c r="C34" s="265" t="s">
        <v>204</v>
      </c>
      <c r="D34" s="266" t="s">
        <v>387</v>
      </c>
      <c r="E34" s="267"/>
      <c r="F34" s="237"/>
      <c r="G34" s="1119">
        <v>600</v>
      </c>
      <c r="H34" s="1120"/>
      <c r="I34" s="1120"/>
      <c r="J34" s="1136">
        <v>600</v>
      </c>
      <c r="K34" s="1137">
        <v>420</v>
      </c>
      <c r="L34" s="1137">
        <v>560</v>
      </c>
      <c r="M34" s="1137">
        <v>560</v>
      </c>
    </row>
    <row r="35" spans="1:13" x14ac:dyDescent="0.2">
      <c r="A35" s="239"/>
      <c r="B35" s="240" t="s">
        <v>96</v>
      </c>
      <c r="C35" s="241"/>
      <c r="D35" s="241"/>
      <c r="E35" s="250">
        <f>SUM(E36:E37:E38)</f>
        <v>0</v>
      </c>
      <c r="F35" s="251">
        <f>SUM(F36:F37:F38)</f>
        <v>0</v>
      </c>
      <c r="G35" s="1118">
        <f>SUM(G36:G37:G38)</f>
        <v>500</v>
      </c>
      <c r="H35" s="1118">
        <f>SUM(H36:H37:H38)</f>
        <v>0</v>
      </c>
      <c r="I35" s="1118">
        <f>SUM(I36:I37:I38)</f>
        <v>0</v>
      </c>
      <c r="J35" s="1121">
        <f>SUM(E35:I35)</f>
        <v>500</v>
      </c>
      <c r="K35" s="1127">
        <f>SUM(K36+K37+K38)</f>
        <v>361.74</v>
      </c>
      <c r="L35" s="1127">
        <f>SUM(L36+L37+L38)</f>
        <v>401.73</v>
      </c>
      <c r="M35" s="1127">
        <f>SUM(M36+M37+M38)</f>
        <v>626.13</v>
      </c>
    </row>
    <row r="36" spans="1:13" x14ac:dyDescent="0.2">
      <c r="A36" s="276"/>
      <c r="B36" s="277"/>
      <c r="C36" s="278" t="s">
        <v>12</v>
      </c>
      <c r="D36" s="279" t="s">
        <v>66</v>
      </c>
      <c r="E36" s="267"/>
      <c r="F36" s="237"/>
      <c r="G36" s="1119">
        <v>200</v>
      </c>
      <c r="H36" s="1120"/>
      <c r="I36" s="1120"/>
      <c r="J36" s="1136">
        <v>200</v>
      </c>
      <c r="K36" s="1137">
        <v>155.34</v>
      </c>
      <c r="L36" s="1137">
        <v>195.33</v>
      </c>
      <c r="M36" s="1137">
        <v>195.33</v>
      </c>
    </row>
    <row r="37" spans="1:13" x14ac:dyDescent="0.2">
      <c r="A37" s="276"/>
      <c r="B37" s="258"/>
      <c r="C37" s="278" t="s">
        <v>13</v>
      </c>
      <c r="D37" s="279" t="s">
        <v>332</v>
      </c>
      <c r="E37" s="267"/>
      <c r="F37" s="237"/>
      <c r="G37" s="1119">
        <v>200</v>
      </c>
      <c r="H37" s="1120"/>
      <c r="I37" s="1120"/>
      <c r="J37" s="1136">
        <v>200</v>
      </c>
      <c r="K37" s="1137">
        <v>22</v>
      </c>
      <c r="L37" s="1137">
        <v>22</v>
      </c>
      <c r="M37" s="1137">
        <v>246.4</v>
      </c>
    </row>
    <row r="38" spans="1:13" ht="13.5" thickBot="1" x14ac:dyDescent="0.25">
      <c r="A38" s="280"/>
      <c r="B38" s="281"/>
      <c r="C38" s="282" t="s">
        <v>14</v>
      </c>
      <c r="D38" s="283" t="s">
        <v>62</v>
      </c>
      <c r="E38" s="284"/>
      <c r="F38" s="285"/>
      <c r="G38" s="1138">
        <v>100</v>
      </c>
      <c r="H38" s="1139"/>
      <c r="I38" s="1139"/>
      <c r="J38" s="1140">
        <v>100</v>
      </c>
      <c r="K38" s="1141">
        <v>184.4</v>
      </c>
      <c r="L38" s="1141">
        <v>184.4</v>
      </c>
      <c r="M38" s="1141">
        <v>184.4</v>
      </c>
    </row>
    <row r="44" spans="1:13" x14ac:dyDescent="0.2">
      <c r="L44" s="742" t="s">
        <v>472</v>
      </c>
    </row>
    <row r="45" spans="1:13" x14ac:dyDescent="0.2">
      <c r="L45" s="742" t="s">
        <v>472</v>
      </c>
    </row>
    <row r="46" spans="1:13" x14ac:dyDescent="0.2">
      <c r="L46" s="742" t="s">
        <v>472</v>
      </c>
    </row>
    <row r="47" spans="1:13" x14ac:dyDescent="0.2">
      <c r="L47" s="742" t="s">
        <v>472</v>
      </c>
    </row>
    <row r="48" spans="1:13" x14ac:dyDescent="0.2">
      <c r="L48" s="742" t="s">
        <v>472</v>
      </c>
    </row>
    <row r="49" spans="12:12" x14ac:dyDescent="0.2">
      <c r="L49" s="742" t="s">
        <v>472</v>
      </c>
    </row>
    <row r="50" spans="12:12" x14ac:dyDescent="0.2">
      <c r="L50" s="742" t="s">
        <v>472</v>
      </c>
    </row>
    <row r="51" spans="12:12" x14ac:dyDescent="0.2">
      <c r="L51" s="742" t="s">
        <v>472</v>
      </c>
    </row>
    <row r="52" spans="12:12" x14ac:dyDescent="0.2">
      <c r="L52" s="742" t="s">
        <v>472</v>
      </c>
    </row>
    <row r="53" spans="12:12" x14ac:dyDescent="0.2">
      <c r="L53" s="742" t="s">
        <v>472</v>
      </c>
    </row>
    <row r="54" spans="12:12" x14ac:dyDescent="0.2">
      <c r="L54" s="742" t="s">
        <v>472</v>
      </c>
    </row>
    <row r="55" spans="12:12" x14ac:dyDescent="0.2">
      <c r="L55" s="742" t="s">
        <v>472</v>
      </c>
    </row>
    <row r="56" spans="12:12" x14ac:dyDescent="0.2">
      <c r="L56" s="742" t="s">
        <v>472</v>
      </c>
    </row>
    <row r="57" spans="12:12" x14ac:dyDescent="0.2">
      <c r="L57" s="742" t="s">
        <v>472</v>
      </c>
    </row>
    <row r="58" spans="12:12" x14ac:dyDescent="0.2">
      <c r="L58" s="742" t="s">
        <v>472</v>
      </c>
    </row>
    <row r="59" spans="12:12" x14ac:dyDescent="0.2">
      <c r="L59" s="742" t="s">
        <v>472</v>
      </c>
    </row>
    <row r="60" spans="12:12" x14ac:dyDescent="0.2">
      <c r="L60" s="742" t="s">
        <v>472</v>
      </c>
    </row>
    <row r="61" spans="12:12" x14ac:dyDescent="0.2">
      <c r="L61" s="742" t="s">
        <v>472</v>
      </c>
    </row>
    <row r="62" spans="12:12" x14ac:dyDescent="0.2">
      <c r="L62" s="742" t="s">
        <v>472</v>
      </c>
    </row>
    <row r="63" spans="12:12" x14ac:dyDescent="0.2">
      <c r="L63" s="742" t="s">
        <v>472</v>
      </c>
    </row>
    <row r="64" spans="12:12" x14ac:dyDescent="0.2">
      <c r="L64" s="742" t="s">
        <v>472</v>
      </c>
    </row>
    <row r="65" spans="12:12" x14ac:dyDescent="0.2">
      <c r="L65" s="742" t="s">
        <v>472</v>
      </c>
    </row>
    <row r="66" spans="12:12" x14ac:dyDescent="0.2">
      <c r="L66" s="742" t="s">
        <v>472</v>
      </c>
    </row>
    <row r="67" spans="12:12" x14ac:dyDescent="0.2">
      <c r="L67" s="742" t="s">
        <v>472</v>
      </c>
    </row>
    <row r="68" spans="12:12" x14ac:dyDescent="0.2">
      <c r="L68" s="742" t="s">
        <v>472</v>
      </c>
    </row>
    <row r="69" spans="12:12" x14ac:dyDescent="0.2">
      <c r="L69" s="742" t="s">
        <v>472</v>
      </c>
    </row>
    <row r="70" spans="12:12" x14ac:dyDescent="0.2">
      <c r="L70" s="742" t="s">
        <v>472</v>
      </c>
    </row>
    <row r="71" spans="12:12" x14ac:dyDescent="0.2">
      <c r="L71" s="742" t="s">
        <v>472</v>
      </c>
    </row>
    <row r="72" spans="12:12" x14ac:dyDescent="0.2">
      <c r="L72" s="742" t="s">
        <v>472</v>
      </c>
    </row>
    <row r="73" spans="12:12" x14ac:dyDescent="0.2">
      <c r="L73" s="742" t="s">
        <v>472</v>
      </c>
    </row>
    <row r="74" spans="12:12" x14ac:dyDescent="0.2">
      <c r="L74" s="742" t="s">
        <v>472</v>
      </c>
    </row>
    <row r="75" spans="12:12" x14ac:dyDescent="0.2">
      <c r="L75" s="742" t="s">
        <v>472</v>
      </c>
    </row>
    <row r="76" spans="12:12" x14ac:dyDescent="0.2">
      <c r="L76" s="742" t="s">
        <v>472</v>
      </c>
    </row>
    <row r="77" spans="12:12" x14ac:dyDescent="0.2">
      <c r="L77" s="742" t="s">
        <v>472</v>
      </c>
    </row>
    <row r="78" spans="12:12" x14ac:dyDescent="0.2">
      <c r="L78" s="742" t="s">
        <v>472</v>
      </c>
    </row>
    <row r="79" spans="12:12" x14ac:dyDescent="0.2">
      <c r="L79" s="742" t="s">
        <v>472</v>
      </c>
    </row>
    <row r="80" spans="12:12" x14ac:dyDescent="0.2">
      <c r="L80" s="742" t="s">
        <v>472</v>
      </c>
    </row>
    <row r="81" spans="12:12" x14ac:dyDescent="0.2">
      <c r="L81" s="742" t="s">
        <v>472</v>
      </c>
    </row>
    <row r="82" spans="12:12" x14ac:dyDescent="0.2">
      <c r="L82" s="742" t="s">
        <v>472</v>
      </c>
    </row>
    <row r="83" spans="12:12" x14ac:dyDescent="0.2">
      <c r="L83" s="742" t="s">
        <v>472</v>
      </c>
    </row>
    <row r="84" spans="12:12" x14ac:dyDescent="0.2">
      <c r="L84" s="742" t="s">
        <v>472</v>
      </c>
    </row>
    <row r="85" spans="12:12" x14ac:dyDescent="0.2">
      <c r="L85" s="742" t="s">
        <v>472</v>
      </c>
    </row>
    <row r="86" spans="12:12" x14ac:dyDescent="0.2">
      <c r="L86" s="742" t="s">
        <v>472</v>
      </c>
    </row>
    <row r="87" spans="12:12" x14ac:dyDescent="0.2">
      <c r="L87" s="742" t="s">
        <v>472</v>
      </c>
    </row>
    <row r="88" spans="12:12" x14ac:dyDescent="0.2">
      <c r="L88" s="742" t="s">
        <v>472</v>
      </c>
    </row>
    <row r="89" spans="12:12" x14ac:dyDescent="0.2">
      <c r="L89" s="742" t="s">
        <v>472</v>
      </c>
    </row>
    <row r="90" spans="12:12" x14ac:dyDescent="0.2">
      <c r="L90" s="742" t="s">
        <v>472</v>
      </c>
    </row>
    <row r="91" spans="12:12" x14ac:dyDescent="0.2">
      <c r="L91" s="742" t="s">
        <v>472</v>
      </c>
    </row>
    <row r="92" spans="12:12" x14ac:dyDescent="0.2">
      <c r="L92" s="742" t="s">
        <v>472</v>
      </c>
    </row>
    <row r="93" spans="12:12" x14ac:dyDescent="0.2">
      <c r="L93" s="742" t="s">
        <v>472</v>
      </c>
    </row>
    <row r="94" spans="12:12" x14ac:dyDescent="0.2">
      <c r="L94" s="742" t="s">
        <v>472</v>
      </c>
    </row>
    <row r="95" spans="12:12" x14ac:dyDescent="0.2">
      <c r="L95" s="742" t="s">
        <v>472</v>
      </c>
    </row>
    <row r="96" spans="12:12" x14ac:dyDescent="0.2">
      <c r="L96" s="742" t="s">
        <v>472</v>
      </c>
    </row>
    <row r="97" spans="12:12" x14ac:dyDescent="0.2">
      <c r="L97" s="742" t="s">
        <v>472</v>
      </c>
    </row>
    <row r="98" spans="12:12" x14ac:dyDescent="0.2">
      <c r="L98" s="742" t="s">
        <v>472</v>
      </c>
    </row>
    <row r="99" spans="12:12" x14ac:dyDescent="0.2">
      <c r="L99" s="742" t="s">
        <v>472</v>
      </c>
    </row>
    <row r="100" spans="12:12" x14ac:dyDescent="0.2">
      <c r="L100" s="742" t="s">
        <v>472</v>
      </c>
    </row>
    <row r="101" spans="12:12" x14ac:dyDescent="0.2">
      <c r="L101" s="742" t="s">
        <v>472</v>
      </c>
    </row>
    <row r="102" spans="12:12" x14ac:dyDescent="0.2">
      <c r="L102" s="742" t="s">
        <v>472</v>
      </c>
    </row>
    <row r="103" spans="12:12" x14ac:dyDescent="0.2">
      <c r="L103" s="742" t="s">
        <v>472</v>
      </c>
    </row>
    <row r="104" spans="12:12" x14ac:dyDescent="0.2">
      <c r="L104" s="742" t="s">
        <v>472</v>
      </c>
    </row>
    <row r="105" spans="12:12" x14ac:dyDescent="0.2">
      <c r="L105" s="742" t="s">
        <v>472</v>
      </c>
    </row>
    <row r="106" spans="12:12" x14ac:dyDescent="0.2">
      <c r="L106" s="742" t="s">
        <v>472</v>
      </c>
    </row>
    <row r="107" spans="12:12" x14ac:dyDescent="0.2">
      <c r="L107" s="742" t="s">
        <v>472</v>
      </c>
    </row>
    <row r="108" spans="12:12" x14ac:dyDescent="0.2">
      <c r="L108" s="742" t="s">
        <v>472</v>
      </c>
    </row>
    <row r="109" spans="12:12" x14ac:dyDescent="0.2">
      <c r="L109" s="742" t="s">
        <v>472</v>
      </c>
    </row>
    <row r="110" spans="12:12" x14ac:dyDescent="0.2">
      <c r="L110" s="742" t="s">
        <v>472</v>
      </c>
    </row>
    <row r="111" spans="12:12" x14ac:dyDescent="0.2">
      <c r="L111" s="742" t="s">
        <v>472</v>
      </c>
    </row>
    <row r="112" spans="12:12" x14ac:dyDescent="0.2">
      <c r="L112" s="742" t="s">
        <v>472</v>
      </c>
    </row>
    <row r="113" spans="12:12" x14ac:dyDescent="0.2">
      <c r="L113" s="742" t="s">
        <v>472</v>
      </c>
    </row>
    <row r="114" spans="12:12" x14ac:dyDescent="0.2">
      <c r="L114" s="742" t="s">
        <v>472</v>
      </c>
    </row>
    <row r="115" spans="12:12" x14ac:dyDescent="0.2">
      <c r="L115" s="742" t="s">
        <v>472</v>
      </c>
    </row>
    <row r="116" spans="12:12" x14ac:dyDescent="0.2">
      <c r="L116" s="742" t="s">
        <v>472</v>
      </c>
    </row>
    <row r="117" spans="12:12" x14ac:dyDescent="0.2">
      <c r="L117" s="742" t="s">
        <v>472</v>
      </c>
    </row>
    <row r="118" spans="12:12" x14ac:dyDescent="0.2">
      <c r="L118" s="742" t="s">
        <v>472</v>
      </c>
    </row>
    <row r="119" spans="12:12" x14ac:dyDescent="0.2">
      <c r="L119" s="742" t="s">
        <v>472</v>
      </c>
    </row>
    <row r="120" spans="12:12" x14ac:dyDescent="0.2">
      <c r="L120" s="742" t="s">
        <v>472</v>
      </c>
    </row>
    <row r="121" spans="12:12" x14ac:dyDescent="0.2">
      <c r="L121" s="742" t="s">
        <v>472</v>
      </c>
    </row>
    <row r="122" spans="12:12" x14ac:dyDescent="0.2">
      <c r="L122" s="742" t="s">
        <v>472</v>
      </c>
    </row>
    <row r="123" spans="12:12" x14ac:dyDescent="0.2">
      <c r="L123" s="742" t="s">
        <v>472</v>
      </c>
    </row>
    <row r="124" spans="12:12" x14ac:dyDescent="0.2">
      <c r="L124" s="742" t="s">
        <v>472</v>
      </c>
    </row>
    <row r="125" spans="12:12" x14ac:dyDescent="0.2">
      <c r="L125" s="742" t="s">
        <v>472</v>
      </c>
    </row>
    <row r="126" spans="12:12" x14ac:dyDescent="0.2">
      <c r="L126" s="742" t="s">
        <v>472</v>
      </c>
    </row>
    <row r="127" spans="12:12" x14ac:dyDescent="0.2">
      <c r="L127" s="742" t="s">
        <v>472</v>
      </c>
    </row>
    <row r="128" spans="12:12" x14ac:dyDescent="0.2">
      <c r="L128" s="742" t="s">
        <v>472</v>
      </c>
    </row>
    <row r="129" spans="12:12" x14ac:dyDescent="0.2">
      <c r="L129" s="742" t="s">
        <v>472</v>
      </c>
    </row>
    <row r="130" spans="12:12" x14ac:dyDescent="0.2">
      <c r="L130" s="742" t="s">
        <v>472</v>
      </c>
    </row>
    <row r="131" spans="12:12" x14ac:dyDescent="0.2">
      <c r="L131" s="742" t="s">
        <v>472</v>
      </c>
    </row>
    <row r="132" spans="12:12" x14ac:dyDescent="0.2">
      <c r="L132" s="742" t="s">
        <v>472</v>
      </c>
    </row>
    <row r="133" spans="12:12" x14ac:dyDescent="0.2">
      <c r="L133" s="742" t="s">
        <v>472</v>
      </c>
    </row>
    <row r="134" spans="12:12" x14ac:dyDescent="0.2">
      <c r="L134" s="742" t="s">
        <v>472</v>
      </c>
    </row>
    <row r="135" spans="12:12" x14ac:dyDescent="0.2">
      <c r="L135" s="742" t="s">
        <v>472</v>
      </c>
    </row>
    <row r="136" spans="12:12" x14ac:dyDescent="0.2">
      <c r="L136" s="742" t="s">
        <v>472</v>
      </c>
    </row>
    <row r="137" spans="12:12" x14ac:dyDescent="0.2">
      <c r="L137" s="742" t="s">
        <v>472</v>
      </c>
    </row>
    <row r="138" spans="12:12" x14ac:dyDescent="0.2">
      <c r="L138" s="742" t="s">
        <v>472</v>
      </c>
    </row>
    <row r="139" spans="12:12" x14ac:dyDescent="0.2">
      <c r="L139" s="742" t="s">
        <v>472</v>
      </c>
    </row>
    <row r="140" spans="12:12" x14ac:dyDescent="0.2">
      <c r="L140" s="742" t="s">
        <v>472</v>
      </c>
    </row>
    <row r="141" spans="12:12" x14ac:dyDescent="0.2">
      <c r="L141" s="742" t="s">
        <v>472</v>
      </c>
    </row>
    <row r="142" spans="12:12" x14ac:dyDescent="0.2">
      <c r="L142" s="742" t="s">
        <v>472</v>
      </c>
    </row>
    <row r="143" spans="12:12" x14ac:dyDescent="0.2">
      <c r="L143" s="742" t="s">
        <v>472</v>
      </c>
    </row>
    <row r="144" spans="12:12" x14ac:dyDescent="0.2">
      <c r="L144" s="742" t="s">
        <v>472</v>
      </c>
    </row>
    <row r="145" spans="12:12" x14ac:dyDescent="0.2">
      <c r="L145" s="742" t="s">
        <v>472</v>
      </c>
    </row>
    <row r="146" spans="12:12" x14ac:dyDescent="0.2">
      <c r="L146" s="742" t="s">
        <v>472</v>
      </c>
    </row>
    <row r="147" spans="12:12" x14ac:dyDescent="0.2">
      <c r="L147" s="742" t="s">
        <v>472</v>
      </c>
    </row>
    <row r="148" spans="12:12" x14ac:dyDescent="0.2">
      <c r="L148" s="742" t="s">
        <v>472</v>
      </c>
    </row>
    <row r="149" spans="12:12" x14ac:dyDescent="0.2">
      <c r="L149" s="742" t="s">
        <v>472</v>
      </c>
    </row>
    <row r="150" spans="12:12" x14ac:dyDescent="0.2">
      <c r="L150" s="742" t="s">
        <v>472</v>
      </c>
    </row>
    <row r="151" spans="12:12" x14ac:dyDescent="0.2">
      <c r="L151" s="742" t="s">
        <v>472</v>
      </c>
    </row>
    <row r="152" spans="12:12" x14ac:dyDescent="0.2">
      <c r="L152" s="742" t="s">
        <v>472</v>
      </c>
    </row>
    <row r="153" spans="12:12" x14ac:dyDescent="0.2">
      <c r="L153" s="742" t="s">
        <v>472</v>
      </c>
    </row>
    <row r="154" spans="12:12" x14ac:dyDescent="0.2">
      <c r="L154" s="742" t="s">
        <v>472</v>
      </c>
    </row>
    <row r="155" spans="12:12" x14ac:dyDescent="0.2">
      <c r="L155" s="742" t="s">
        <v>472</v>
      </c>
    </row>
    <row r="156" spans="12:12" x14ac:dyDescent="0.2">
      <c r="L156" s="742" t="s">
        <v>472</v>
      </c>
    </row>
    <row r="157" spans="12:12" x14ac:dyDescent="0.2">
      <c r="L157" s="742" t="s">
        <v>472</v>
      </c>
    </row>
    <row r="158" spans="12:12" x14ac:dyDescent="0.2">
      <c r="L158" s="742" t="s">
        <v>472</v>
      </c>
    </row>
    <row r="159" spans="12:12" x14ac:dyDescent="0.2">
      <c r="L159" s="742" t="s">
        <v>472</v>
      </c>
    </row>
    <row r="160" spans="12:12" x14ac:dyDescent="0.2">
      <c r="L160" s="742" t="s">
        <v>472</v>
      </c>
    </row>
    <row r="161" spans="12:12" x14ac:dyDescent="0.2">
      <c r="L161" s="742" t="s">
        <v>472</v>
      </c>
    </row>
    <row r="162" spans="12:12" x14ac:dyDescent="0.2">
      <c r="L162" s="742" t="s">
        <v>472</v>
      </c>
    </row>
    <row r="163" spans="12:12" x14ac:dyDescent="0.2">
      <c r="L163" s="742" t="s">
        <v>472</v>
      </c>
    </row>
    <row r="164" spans="12:12" x14ac:dyDescent="0.2">
      <c r="L164" s="742" t="s">
        <v>472</v>
      </c>
    </row>
    <row r="165" spans="12:12" x14ac:dyDescent="0.2">
      <c r="L165" s="742" t="s">
        <v>472</v>
      </c>
    </row>
    <row r="166" spans="12:12" x14ac:dyDescent="0.2">
      <c r="L166" s="742" t="s">
        <v>472</v>
      </c>
    </row>
    <row r="167" spans="12:12" x14ac:dyDescent="0.2">
      <c r="L167" s="742" t="s">
        <v>472</v>
      </c>
    </row>
    <row r="168" spans="12:12" x14ac:dyDescent="0.2">
      <c r="L168" s="742" t="s">
        <v>472</v>
      </c>
    </row>
    <row r="169" spans="12:12" x14ac:dyDescent="0.2">
      <c r="L169" s="742" t="s">
        <v>472</v>
      </c>
    </row>
    <row r="170" spans="12:12" x14ac:dyDescent="0.2">
      <c r="L170" s="742" t="s">
        <v>472</v>
      </c>
    </row>
    <row r="171" spans="12:12" x14ac:dyDescent="0.2">
      <c r="L171" s="742" t="s">
        <v>472</v>
      </c>
    </row>
    <row r="172" spans="12:12" x14ac:dyDescent="0.2">
      <c r="L172" s="742" t="s">
        <v>472</v>
      </c>
    </row>
    <row r="173" spans="12:12" x14ac:dyDescent="0.2">
      <c r="L173" s="742" t="s">
        <v>472</v>
      </c>
    </row>
    <row r="174" spans="12:12" x14ac:dyDescent="0.2">
      <c r="L174" s="742" t="s">
        <v>472</v>
      </c>
    </row>
    <row r="175" spans="12:12" x14ac:dyDescent="0.2">
      <c r="L175" s="742" t="s">
        <v>472</v>
      </c>
    </row>
    <row r="176" spans="12:12" x14ac:dyDescent="0.2">
      <c r="L176" s="742" t="s">
        <v>472</v>
      </c>
    </row>
    <row r="177" spans="12:12" x14ac:dyDescent="0.2">
      <c r="L177" s="742" t="s">
        <v>472</v>
      </c>
    </row>
    <row r="178" spans="12:12" x14ac:dyDescent="0.2">
      <c r="L178" s="742" t="s">
        <v>472</v>
      </c>
    </row>
    <row r="179" spans="12:12" x14ac:dyDescent="0.2">
      <c r="L179" s="742" t="s">
        <v>472</v>
      </c>
    </row>
    <row r="180" spans="12:12" x14ac:dyDescent="0.2">
      <c r="L180" s="742" t="s">
        <v>472</v>
      </c>
    </row>
    <row r="181" spans="12:12" x14ac:dyDescent="0.2">
      <c r="L181" s="742" t="s">
        <v>472</v>
      </c>
    </row>
    <row r="182" spans="12:12" x14ac:dyDescent="0.2">
      <c r="L182" s="742" t="s">
        <v>472</v>
      </c>
    </row>
    <row r="183" spans="12:12" x14ac:dyDescent="0.2">
      <c r="L183" s="742" t="s">
        <v>472</v>
      </c>
    </row>
    <row r="184" spans="12:12" x14ac:dyDescent="0.2">
      <c r="L184" s="742" t="s">
        <v>472</v>
      </c>
    </row>
    <row r="185" spans="12:12" x14ac:dyDescent="0.2">
      <c r="L185" s="742" t="s">
        <v>472</v>
      </c>
    </row>
    <row r="186" spans="12:12" x14ac:dyDescent="0.2">
      <c r="L186" s="742" t="s">
        <v>472</v>
      </c>
    </row>
    <row r="187" spans="12:12" x14ac:dyDescent="0.2">
      <c r="L187" s="742" t="s">
        <v>472</v>
      </c>
    </row>
    <row r="188" spans="12:12" x14ac:dyDescent="0.2">
      <c r="L188" s="742" t="s">
        <v>472</v>
      </c>
    </row>
    <row r="189" spans="12:12" x14ac:dyDescent="0.2">
      <c r="L189" s="742" t="s">
        <v>472</v>
      </c>
    </row>
    <row r="190" spans="12:12" x14ac:dyDescent="0.2">
      <c r="L190" s="742" t="s">
        <v>472</v>
      </c>
    </row>
    <row r="191" spans="12:12" x14ac:dyDescent="0.2">
      <c r="L191" s="742" t="s">
        <v>472</v>
      </c>
    </row>
    <row r="192" spans="12:12" x14ac:dyDescent="0.2">
      <c r="L192" s="742" t="s">
        <v>472</v>
      </c>
    </row>
    <row r="193" spans="12:12" x14ac:dyDescent="0.2">
      <c r="L193" s="742" t="s">
        <v>472</v>
      </c>
    </row>
    <row r="194" spans="12:12" x14ac:dyDescent="0.2">
      <c r="L194" s="742" t="s">
        <v>472</v>
      </c>
    </row>
    <row r="195" spans="12:12" x14ac:dyDescent="0.2">
      <c r="L195" s="742" t="s">
        <v>472</v>
      </c>
    </row>
    <row r="196" spans="12:12" x14ac:dyDescent="0.2">
      <c r="L196" s="742" t="s">
        <v>472</v>
      </c>
    </row>
    <row r="197" spans="12:12" x14ac:dyDescent="0.2">
      <c r="L197" s="742" t="s">
        <v>472</v>
      </c>
    </row>
    <row r="198" spans="12:12" x14ac:dyDescent="0.2">
      <c r="L198" s="742" t="s">
        <v>472</v>
      </c>
    </row>
    <row r="199" spans="12:12" x14ac:dyDescent="0.2">
      <c r="L199" s="742" t="s">
        <v>472</v>
      </c>
    </row>
    <row r="200" spans="12:12" x14ac:dyDescent="0.2">
      <c r="L200" s="742" t="s">
        <v>472</v>
      </c>
    </row>
    <row r="201" spans="12:12" x14ac:dyDescent="0.2">
      <c r="L201" s="742" t="s">
        <v>472</v>
      </c>
    </row>
    <row r="202" spans="12:12" x14ac:dyDescent="0.2">
      <c r="L202" s="742" t="s">
        <v>472</v>
      </c>
    </row>
    <row r="203" spans="12:12" x14ac:dyDescent="0.2">
      <c r="L203" s="742" t="s">
        <v>472</v>
      </c>
    </row>
    <row r="204" spans="12:12" x14ac:dyDescent="0.2">
      <c r="L204" s="742" t="s">
        <v>472</v>
      </c>
    </row>
    <row r="205" spans="12:12" x14ac:dyDescent="0.2">
      <c r="L205" s="742" t="s">
        <v>472</v>
      </c>
    </row>
    <row r="206" spans="12:12" x14ac:dyDescent="0.2">
      <c r="L206" s="742" t="s">
        <v>472</v>
      </c>
    </row>
    <row r="207" spans="12:12" x14ac:dyDescent="0.2">
      <c r="L207" s="742" t="s">
        <v>472</v>
      </c>
    </row>
    <row r="208" spans="12:12" x14ac:dyDescent="0.2">
      <c r="L208" s="742" t="s">
        <v>472</v>
      </c>
    </row>
    <row r="209" spans="12:12" x14ac:dyDescent="0.2">
      <c r="L209" s="742" t="s">
        <v>472</v>
      </c>
    </row>
    <row r="210" spans="12:12" x14ac:dyDescent="0.2">
      <c r="L210" s="742" t="s">
        <v>472</v>
      </c>
    </row>
    <row r="211" spans="12:12" x14ac:dyDescent="0.2">
      <c r="L211" s="742" t="s">
        <v>472</v>
      </c>
    </row>
    <row r="212" spans="12:12" x14ac:dyDescent="0.2">
      <c r="L212" s="742" t="s">
        <v>472</v>
      </c>
    </row>
    <row r="213" spans="12:12" x14ac:dyDescent="0.2">
      <c r="L213" s="742" t="s">
        <v>472</v>
      </c>
    </row>
    <row r="214" spans="12:12" x14ac:dyDescent="0.2">
      <c r="L214" s="742" t="s">
        <v>472</v>
      </c>
    </row>
    <row r="215" spans="12:12" x14ac:dyDescent="0.2">
      <c r="L215" s="742" t="s">
        <v>472</v>
      </c>
    </row>
    <row r="216" spans="12:12" x14ac:dyDescent="0.2">
      <c r="L216" s="742" t="s">
        <v>472</v>
      </c>
    </row>
    <row r="217" spans="12:12" x14ac:dyDescent="0.2">
      <c r="L217" s="742" t="s">
        <v>472</v>
      </c>
    </row>
    <row r="218" spans="12:12" x14ac:dyDescent="0.2">
      <c r="L218" s="742" t="s">
        <v>472</v>
      </c>
    </row>
    <row r="219" spans="12:12" x14ac:dyDescent="0.2">
      <c r="L219" s="742" t="s">
        <v>472</v>
      </c>
    </row>
    <row r="220" spans="12:12" x14ac:dyDescent="0.2">
      <c r="L220" s="742" t="s">
        <v>472</v>
      </c>
    </row>
    <row r="221" spans="12:12" x14ac:dyDescent="0.2">
      <c r="L221" s="742" t="s">
        <v>472</v>
      </c>
    </row>
    <row r="222" spans="12:12" x14ac:dyDescent="0.2">
      <c r="L222" s="742" t="s">
        <v>472</v>
      </c>
    </row>
    <row r="223" spans="12:12" x14ac:dyDescent="0.2">
      <c r="L223" s="742" t="s">
        <v>472</v>
      </c>
    </row>
    <row r="224" spans="12:12" x14ac:dyDescent="0.2">
      <c r="L224" s="742" t="s">
        <v>472</v>
      </c>
    </row>
    <row r="225" spans="12:12" x14ac:dyDescent="0.2">
      <c r="L225" s="742" t="s">
        <v>472</v>
      </c>
    </row>
    <row r="226" spans="12:12" x14ac:dyDescent="0.2">
      <c r="L226" s="742" t="s">
        <v>472</v>
      </c>
    </row>
    <row r="227" spans="12:12" x14ac:dyDescent="0.2">
      <c r="L227" s="742" t="s">
        <v>472</v>
      </c>
    </row>
    <row r="228" spans="12:12" x14ac:dyDescent="0.2">
      <c r="L228" s="742" t="s">
        <v>472</v>
      </c>
    </row>
    <row r="229" spans="12:12" x14ac:dyDescent="0.2">
      <c r="L229" s="742" t="s">
        <v>472</v>
      </c>
    </row>
    <row r="230" spans="12:12" x14ac:dyDescent="0.2">
      <c r="L230" s="742" t="s">
        <v>472</v>
      </c>
    </row>
    <row r="231" spans="12:12" x14ac:dyDescent="0.2">
      <c r="L231" s="742" t="s">
        <v>472</v>
      </c>
    </row>
    <row r="232" spans="12:12" x14ac:dyDescent="0.2">
      <c r="L232" s="742" t="s">
        <v>472</v>
      </c>
    </row>
    <row r="233" spans="12:12" x14ac:dyDescent="0.2">
      <c r="L233" s="742" t="s">
        <v>472</v>
      </c>
    </row>
    <row r="234" spans="12:12" x14ac:dyDescent="0.2">
      <c r="L234" s="742" t="s">
        <v>472</v>
      </c>
    </row>
    <row r="235" spans="12:12" x14ac:dyDescent="0.2">
      <c r="L235" s="742" t="s">
        <v>472</v>
      </c>
    </row>
    <row r="236" spans="12:12" x14ac:dyDescent="0.2">
      <c r="L236" s="742" t="s">
        <v>472</v>
      </c>
    </row>
    <row r="237" spans="12:12" x14ac:dyDescent="0.2">
      <c r="L237" s="742" t="s">
        <v>472</v>
      </c>
    </row>
    <row r="238" spans="12:12" x14ac:dyDescent="0.2">
      <c r="L238" s="742" t="s">
        <v>472</v>
      </c>
    </row>
    <row r="239" spans="12:12" x14ac:dyDescent="0.2">
      <c r="L239" s="742" t="s">
        <v>472</v>
      </c>
    </row>
    <row r="240" spans="12:12" x14ac:dyDescent="0.2">
      <c r="L240" s="742" t="s">
        <v>472</v>
      </c>
    </row>
    <row r="241" spans="12:12" x14ac:dyDescent="0.2">
      <c r="L241" s="742" t="s">
        <v>472</v>
      </c>
    </row>
    <row r="242" spans="12:12" x14ac:dyDescent="0.2">
      <c r="L242" s="742" t="s">
        <v>472</v>
      </c>
    </row>
    <row r="243" spans="12:12" x14ac:dyDescent="0.2">
      <c r="L243" s="742" t="s">
        <v>472</v>
      </c>
    </row>
    <row r="244" spans="12:12" x14ac:dyDescent="0.2">
      <c r="L244" s="742" t="s">
        <v>472</v>
      </c>
    </row>
    <row r="245" spans="12:12" x14ac:dyDescent="0.2">
      <c r="L245" s="742" t="s">
        <v>472</v>
      </c>
    </row>
    <row r="246" spans="12:12" x14ac:dyDescent="0.2">
      <c r="L246" s="742" t="s">
        <v>472</v>
      </c>
    </row>
    <row r="247" spans="12:12" x14ac:dyDescent="0.2">
      <c r="L247" s="742" t="s">
        <v>472</v>
      </c>
    </row>
    <row r="248" spans="12:12" x14ac:dyDescent="0.2">
      <c r="L248" s="742" t="s">
        <v>472</v>
      </c>
    </row>
    <row r="249" spans="12:12" x14ac:dyDescent="0.2">
      <c r="L249" s="742" t="s">
        <v>472</v>
      </c>
    </row>
    <row r="250" spans="12:12" x14ac:dyDescent="0.2">
      <c r="L250" s="742" t="s">
        <v>472</v>
      </c>
    </row>
    <row r="251" spans="12:12" x14ac:dyDescent="0.2">
      <c r="L251" s="742" t="s">
        <v>472</v>
      </c>
    </row>
    <row r="252" spans="12:12" x14ac:dyDescent="0.2">
      <c r="L252" s="742" t="s">
        <v>472</v>
      </c>
    </row>
    <row r="253" spans="12:12" x14ac:dyDescent="0.2">
      <c r="L253" s="742" t="s">
        <v>472</v>
      </c>
    </row>
    <row r="254" spans="12:12" x14ac:dyDescent="0.2">
      <c r="L254" s="742" t="s">
        <v>472</v>
      </c>
    </row>
    <row r="255" spans="12:12" x14ac:dyDescent="0.2">
      <c r="L255" s="742" t="s">
        <v>472</v>
      </c>
    </row>
    <row r="256" spans="12:12" x14ac:dyDescent="0.2">
      <c r="L256" s="742" t="s">
        <v>472</v>
      </c>
    </row>
    <row r="257" spans="12:12" x14ac:dyDescent="0.2">
      <c r="L257" s="742" t="s">
        <v>472</v>
      </c>
    </row>
    <row r="258" spans="12:12" x14ac:dyDescent="0.2">
      <c r="L258" s="742" t="s">
        <v>472</v>
      </c>
    </row>
    <row r="259" spans="12:12" x14ac:dyDescent="0.2">
      <c r="L259" s="742" t="s">
        <v>472</v>
      </c>
    </row>
    <row r="260" spans="12:12" x14ac:dyDescent="0.2">
      <c r="L260" s="742" t="s">
        <v>472</v>
      </c>
    </row>
    <row r="261" spans="12:12" x14ac:dyDescent="0.2">
      <c r="L261" s="742" t="s">
        <v>472</v>
      </c>
    </row>
    <row r="262" spans="12:12" x14ac:dyDescent="0.2">
      <c r="L262" s="742" t="s">
        <v>472</v>
      </c>
    </row>
    <row r="263" spans="12:12" x14ac:dyDescent="0.2">
      <c r="L263" s="742" t="s">
        <v>472</v>
      </c>
    </row>
    <row r="264" spans="12:12" x14ac:dyDescent="0.2">
      <c r="L264" s="742" t="s">
        <v>472</v>
      </c>
    </row>
    <row r="265" spans="12:12" x14ac:dyDescent="0.2">
      <c r="L265" s="742" t="s">
        <v>472</v>
      </c>
    </row>
    <row r="266" spans="12:12" x14ac:dyDescent="0.2">
      <c r="L266" s="742" t="s">
        <v>472</v>
      </c>
    </row>
    <row r="267" spans="12:12" x14ac:dyDescent="0.2">
      <c r="L267" s="742" t="s">
        <v>472</v>
      </c>
    </row>
    <row r="268" spans="12:12" x14ac:dyDescent="0.2">
      <c r="L268" s="742" t="s">
        <v>472</v>
      </c>
    </row>
    <row r="269" spans="12:12" x14ac:dyDescent="0.2">
      <c r="L269" s="742" t="s">
        <v>472</v>
      </c>
    </row>
    <row r="270" spans="12:12" x14ac:dyDescent="0.2">
      <c r="L270" s="742" t="s">
        <v>472</v>
      </c>
    </row>
    <row r="271" spans="12:12" x14ac:dyDescent="0.2">
      <c r="L271" s="742" t="s">
        <v>472</v>
      </c>
    </row>
    <row r="272" spans="12:12" x14ac:dyDescent="0.2">
      <c r="L272" s="742" t="s">
        <v>472</v>
      </c>
    </row>
    <row r="273" spans="12:12" x14ac:dyDescent="0.2">
      <c r="L273" s="742" t="s">
        <v>472</v>
      </c>
    </row>
    <row r="274" spans="12:12" x14ac:dyDescent="0.2">
      <c r="L274" s="742" t="s">
        <v>472</v>
      </c>
    </row>
    <row r="275" spans="12:12" x14ac:dyDescent="0.2">
      <c r="L275" s="742" t="s">
        <v>472</v>
      </c>
    </row>
    <row r="276" spans="12:12" x14ac:dyDescent="0.2">
      <c r="L276" s="742" t="s">
        <v>472</v>
      </c>
    </row>
    <row r="277" spans="12:12" x14ac:dyDescent="0.2">
      <c r="L277" s="742" t="s">
        <v>472</v>
      </c>
    </row>
    <row r="278" spans="12:12" x14ac:dyDescent="0.2">
      <c r="L278" s="742" t="s">
        <v>472</v>
      </c>
    </row>
    <row r="279" spans="12:12" x14ac:dyDescent="0.2">
      <c r="L279" s="742" t="s">
        <v>472</v>
      </c>
    </row>
    <row r="280" spans="12:12" x14ac:dyDescent="0.2">
      <c r="L280" s="742" t="s">
        <v>472</v>
      </c>
    </row>
    <row r="281" spans="12:12" x14ac:dyDescent="0.2">
      <c r="L281" s="742" t="s">
        <v>472</v>
      </c>
    </row>
    <row r="282" spans="12:12" x14ac:dyDescent="0.2">
      <c r="L282" s="742" t="s">
        <v>472</v>
      </c>
    </row>
    <row r="283" spans="12:12" x14ac:dyDescent="0.2">
      <c r="L283" s="742" t="s">
        <v>472</v>
      </c>
    </row>
    <row r="284" spans="12:12" x14ac:dyDescent="0.2">
      <c r="L284" s="742" t="s">
        <v>472</v>
      </c>
    </row>
    <row r="285" spans="12:12" x14ac:dyDescent="0.2">
      <c r="L285" s="742" t="s">
        <v>472</v>
      </c>
    </row>
    <row r="286" spans="12:12" x14ac:dyDescent="0.2">
      <c r="L286" s="742" t="s">
        <v>472</v>
      </c>
    </row>
    <row r="287" spans="12:12" x14ac:dyDescent="0.2">
      <c r="L287" s="742" t="s">
        <v>472</v>
      </c>
    </row>
    <row r="288" spans="12:12" x14ac:dyDescent="0.2">
      <c r="L288" s="742" t="s">
        <v>472</v>
      </c>
    </row>
    <row r="289" spans="12:12" x14ac:dyDescent="0.2">
      <c r="L289" s="742" t="s">
        <v>472</v>
      </c>
    </row>
    <row r="290" spans="12:12" x14ac:dyDescent="0.2">
      <c r="L290" s="742" t="s">
        <v>472</v>
      </c>
    </row>
    <row r="291" spans="12:12" x14ac:dyDescent="0.2">
      <c r="L291" s="742" t="s">
        <v>472</v>
      </c>
    </row>
    <row r="292" spans="12:12" x14ac:dyDescent="0.2">
      <c r="L292" s="742" t="s">
        <v>472</v>
      </c>
    </row>
    <row r="293" spans="12:12" x14ac:dyDescent="0.2">
      <c r="L293" s="742" t="s">
        <v>472</v>
      </c>
    </row>
    <row r="294" spans="12:12" x14ac:dyDescent="0.2">
      <c r="L294" s="742" t="s">
        <v>472</v>
      </c>
    </row>
    <row r="295" spans="12:12" x14ac:dyDescent="0.2">
      <c r="L295" s="742" t="s">
        <v>472</v>
      </c>
    </row>
    <row r="296" spans="12:12" x14ac:dyDescent="0.2">
      <c r="L296" s="742" t="s">
        <v>472</v>
      </c>
    </row>
    <row r="297" spans="12:12" x14ac:dyDescent="0.2">
      <c r="L297" s="742" t="s">
        <v>472</v>
      </c>
    </row>
    <row r="298" spans="12:12" x14ac:dyDescent="0.2">
      <c r="L298" s="742" t="s">
        <v>472</v>
      </c>
    </row>
    <row r="299" spans="12:12" x14ac:dyDescent="0.2">
      <c r="L299" s="742" t="s">
        <v>472</v>
      </c>
    </row>
    <row r="300" spans="12:12" x14ac:dyDescent="0.2">
      <c r="L300" s="742" t="s">
        <v>472</v>
      </c>
    </row>
    <row r="301" spans="12:12" x14ac:dyDescent="0.2">
      <c r="L301" s="742" t="s">
        <v>472</v>
      </c>
    </row>
    <row r="302" spans="12:12" x14ac:dyDescent="0.2">
      <c r="L302" s="742" t="s">
        <v>472</v>
      </c>
    </row>
    <row r="303" spans="12:12" x14ac:dyDescent="0.2">
      <c r="L303" s="742" t="s">
        <v>472</v>
      </c>
    </row>
    <row r="304" spans="12:12" x14ac:dyDescent="0.2">
      <c r="L304" s="742" t="s">
        <v>472</v>
      </c>
    </row>
    <row r="305" spans="12:12" x14ac:dyDescent="0.2">
      <c r="L305" s="742" t="s">
        <v>472</v>
      </c>
    </row>
    <row r="306" spans="12:12" x14ac:dyDescent="0.2">
      <c r="L306" s="742" t="s">
        <v>472</v>
      </c>
    </row>
    <row r="307" spans="12:12" x14ac:dyDescent="0.2">
      <c r="L307" s="742" t="s">
        <v>472</v>
      </c>
    </row>
    <row r="308" spans="12:12" x14ac:dyDescent="0.2">
      <c r="L308" s="742" t="s">
        <v>472</v>
      </c>
    </row>
    <row r="309" spans="12:12" x14ac:dyDescent="0.2">
      <c r="L309" s="742" t="s">
        <v>472</v>
      </c>
    </row>
    <row r="310" spans="12:12" x14ac:dyDescent="0.2">
      <c r="L310" s="742" t="s">
        <v>472</v>
      </c>
    </row>
    <row r="311" spans="12:12" x14ac:dyDescent="0.2">
      <c r="L311" s="742" t="s">
        <v>472</v>
      </c>
    </row>
    <row r="312" spans="12:12" x14ac:dyDescent="0.2">
      <c r="L312" s="742" t="s">
        <v>472</v>
      </c>
    </row>
    <row r="313" spans="12:12" x14ac:dyDescent="0.2">
      <c r="L313" s="742" t="s">
        <v>472</v>
      </c>
    </row>
    <row r="314" spans="12:12" x14ac:dyDescent="0.2">
      <c r="L314" s="742" t="s">
        <v>472</v>
      </c>
    </row>
    <row r="315" spans="12:12" x14ac:dyDescent="0.2">
      <c r="L315" s="742" t="s">
        <v>472</v>
      </c>
    </row>
    <row r="316" spans="12:12" x14ac:dyDescent="0.2">
      <c r="L316" s="742" t="s">
        <v>472</v>
      </c>
    </row>
    <row r="317" spans="12:12" x14ac:dyDescent="0.2">
      <c r="L317" s="742" t="s">
        <v>472</v>
      </c>
    </row>
    <row r="318" spans="12:12" x14ac:dyDescent="0.2">
      <c r="L318" s="742" t="s">
        <v>472</v>
      </c>
    </row>
    <row r="319" spans="12:12" x14ac:dyDescent="0.2">
      <c r="L319" s="742" t="s">
        <v>472</v>
      </c>
    </row>
    <row r="320" spans="12:12" x14ac:dyDescent="0.2">
      <c r="L320" s="742" t="s">
        <v>472</v>
      </c>
    </row>
    <row r="321" spans="12:12" x14ac:dyDescent="0.2">
      <c r="L321" s="742" t="s">
        <v>472</v>
      </c>
    </row>
    <row r="322" spans="12:12" x14ac:dyDescent="0.2">
      <c r="L322" s="742" t="s">
        <v>472</v>
      </c>
    </row>
    <row r="323" spans="12:12" x14ac:dyDescent="0.2">
      <c r="L323" s="742" t="s">
        <v>472</v>
      </c>
    </row>
    <row r="324" spans="12:12" x14ac:dyDescent="0.2">
      <c r="L324" s="742" t="s">
        <v>472</v>
      </c>
    </row>
    <row r="325" spans="12:12" x14ac:dyDescent="0.2">
      <c r="L325" s="742" t="s">
        <v>472</v>
      </c>
    </row>
    <row r="326" spans="12:12" x14ac:dyDescent="0.2">
      <c r="L326" s="742" t="s">
        <v>472</v>
      </c>
    </row>
    <row r="327" spans="12:12" x14ac:dyDescent="0.2">
      <c r="L327" s="742" t="s">
        <v>472</v>
      </c>
    </row>
    <row r="328" spans="12:12" x14ac:dyDescent="0.2">
      <c r="L328" s="742" t="s">
        <v>472</v>
      </c>
    </row>
    <row r="329" spans="12:12" x14ac:dyDescent="0.2">
      <c r="L329" s="742" t="s">
        <v>472</v>
      </c>
    </row>
    <row r="330" spans="12:12" x14ac:dyDescent="0.2">
      <c r="L330" s="742" t="s">
        <v>472</v>
      </c>
    </row>
    <row r="331" spans="12:12" x14ac:dyDescent="0.2">
      <c r="L331" s="742" t="s">
        <v>472</v>
      </c>
    </row>
    <row r="332" spans="12:12" x14ac:dyDescent="0.2">
      <c r="L332" s="742" t="s">
        <v>472</v>
      </c>
    </row>
    <row r="333" spans="12:12" x14ac:dyDescent="0.2">
      <c r="L333" s="742" t="s">
        <v>472</v>
      </c>
    </row>
    <row r="334" spans="12:12" x14ac:dyDescent="0.2">
      <c r="L334" s="742" t="s">
        <v>472</v>
      </c>
    </row>
    <row r="335" spans="12:12" x14ac:dyDescent="0.2">
      <c r="L335" s="742" t="s">
        <v>472</v>
      </c>
    </row>
    <row r="336" spans="12:12" x14ac:dyDescent="0.2">
      <c r="L336" s="742" t="s">
        <v>472</v>
      </c>
    </row>
    <row r="337" spans="12:12" x14ac:dyDescent="0.2">
      <c r="L337" s="742" t="s">
        <v>472</v>
      </c>
    </row>
    <row r="338" spans="12:12" x14ac:dyDescent="0.2">
      <c r="L338" s="742" t="s">
        <v>472</v>
      </c>
    </row>
    <row r="339" spans="12:12" x14ac:dyDescent="0.2">
      <c r="L339" s="742" t="s">
        <v>472</v>
      </c>
    </row>
    <row r="340" spans="12:12" x14ac:dyDescent="0.2">
      <c r="L340" s="742" t="s">
        <v>472</v>
      </c>
    </row>
    <row r="341" spans="12:12" x14ac:dyDescent="0.2">
      <c r="L341" s="742" t="s">
        <v>472</v>
      </c>
    </row>
    <row r="342" spans="12:12" x14ac:dyDescent="0.2">
      <c r="L342" s="742" t="s">
        <v>472</v>
      </c>
    </row>
    <row r="343" spans="12:12" x14ac:dyDescent="0.2">
      <c r="L343" s="742" t="s">
        <v>472</v>
      </c>
    </row>
    <row r="344" spans="12:12" x14ac:dyDescent="0.2">
      <c r="L344" s="742" t="s">
        <v>472</v>
      </c>
    </row>
    <row r="345" spans="12:12" x14ac:dyDescent="0.2">
      <c r="L345" s="742" t="s">
        <v>472</v>
      </c>
    </row>
    <row r="346" spans="12:12" x14ac:dyDescent="0.2">
      <c r="L346" s="742" t="s">
        <v>472</v>
      </c>
    </row>
    <row r="347" spans="12:12" x14ac:dyDescent="0.2">
      <c r="L347" s="742" t="s">
        <v>472</v>
      </c>
    </row>
    <row r="348" spans="12:12" x14ac:dyDescent="0.2">
      <c r="L348" s="742" t="s">
        <v>472</v>
      </c>
    </row>
    <row r="349" spans="12:12" x14ac:dyDescent="0.2">
      <c r="L349" s="742" t="s">
        <v>472</v>
      </c>
    </row>
    <row r="350" spans="12:12" x14ac:dyDescent="0.2">
      <c r="L350" s="742" t="s">
        <v>472</v>
      </c>
    </row>
    <row r="351" spans="12:12" x14ac:dyDescent="0.2">
      <c r="L351" s="742" t="s">
        <v>472</v>
      </c>
    </row>
    <row r="352" spans="12:12" x14ac:dyDescent="0.2">
      <c r="L352" s="742" t="s">
        <v>472</v>
      </c>
    </row>
    <row r="353" spans="12:12" x14ac:dyDescent="0.2">
      <c r="L353" s="742" t="s">
        <v>472</v>
      </c>
    </row>
    <row r="354" spans="12:12" x14ac:dyDescent="0.2">
      <c r="L354" s="742" t="s">
        <v>472</v>
      </c>
    </row>
    <row r="355" spans="12:12" x14ac:dyDescent="0.2">
      <c r="L355" s="742" t="s">
        <v>472</v>
      </c>
    </row>
    <row r="356" spans="12:12" x14ac:dyDescent="0.2">
      <c r="L356" s="742" t="s">
        <v>472</v>
      </c>
    </row>
    <row r="357" spans="12:12" x14ac:dyDescent="0.2">
      <c r="L357" s="742" t="s">
        <v>472</v>
      </c>
    </row>
    <row r="358" spans="12:12" x14ac:dyDescent="0.2">
      <c r="L358" s="742" t="s">
        <v>472</v>
      </c>
    </row>
    <row r="359" spans="12:12" x14ac:dyDescent="0.2">
      <c r="L359" s="742" t="s">
        <v>472</v>
      </c>
    </row>
    <row r="360" spans="12:12" x14ac:dyDescent="0.2">
      <c r="L360" s="742" t="s">
        <v>472</v>
      </c>
    </row>
    <row r="361" spans="12:12" x14ac:dyDescent="0.2">
      <c r="L361" s="742" t="s">
        <v>472</v>
      </c>
    </row>
    <row r="362" spans="12:12" x14ac:dyDescent="0.2">
      <c r="L362" s="742" t="s">
        <v>472</v>
      </c>
    </row>
    <row r="363" spans="12:12" x14ac:dyDescent="0.2">
      <c r="L363" s="742" t="s">
        <v>472</v>
      </c>
    </row>
    <row r="364" spans="12:12" x14ac:dyDescent="0.2">
      <c r="L364" s="742" t="s">
        <v>472</v>
      </c>
    </row>
    <row r="365" spans="12:12" x14ac:dyDescent="0.2">
      <c r="L365" s="742" t="s">
        <v>472</v>
      </c>
    </row>
    <row r="366" spans="12:12" x14ac:dyDescent="0.2">
      <c r="L366" s="742" t="s">
        <v>472</v>
      </c>
    </row>
    <row r="367" spans="12:12" x14ac:dyDescent="0.2">
      <c r="L367" s="742" t="s">
        <v>472</v>
      </c>
    </row>
    <row r="368" spans="12:12" x14ac:dyDescent="0.2">
      <c r="L368" s="742" t="s">
        <v>472</v>
      </c>
    </row>
    <row r="369" spans="12:12" x14ac:dyDescent="0.2">
      <c r="L369" s="742" t="s">
        <v>472</v>
      </c>
    </row>
    <row r="370" spans="12:12" x14ac:dyDescent="0.2">
      <c r="L370" s="742" t="s">
        <v>472</v>
      </c>
    </row>
    <row r="371" spans="12:12" x14ac:dyDescent="0.2">
      <c r="L371" s="742" t="s">
        <v>472</v>
      </c>
    </row>
    <row r="372" spans="12:12" x14ac:dyDescent="0.2">
      <c r="L372" s="742" t="s">
        <v>472</v>
      </c>
    </row>
    <row r="373" spans="12:12" x14ac:dyDescent="0.2">
      <c r="L373" s="742" t="s">
        <v>472</v>
      </c>
    </row>
    <row r="374" spans="12:12" x14ac:dyDescent="0.2">
      <c r="L374" s="742" t="s">
        <v>472</v>
      </c>
    </row>
    <row r="375" spans="12:12" x14ac:dyDescent="0.2">
      <c r="L375" s="742" t="s">
        <v>472</v>
      </c>
    </row>
    <row r="376" spans="12:12" x14ac:dyDescent="0.2">
      <c r="L376" s="742" t="s">
        <v>472</v>
      </c>
    </row>
    <row r="377" spans="12:12" x14ac:dyDescent="0.2">
      <c r="L377" s="742" t="s">
        <v>472</v>
      </c>
    </row>
    <row r="378" spans="12:12" x14ac:dyDescent="0.2">
      <c r="L378" s="742" t="s">
        <v>472</v>
      </c>
    </row>
    <row r="379" spans="12:12" x14ac:dyDescent="0.2">
      <c r="L379" s="742" t="s">
        <v>472</v>
      </c>
    </row>
    <row r="380" spans="12:12" x14ac:dyDescent="0.2">
      <c r="L380" s="742" t="s">
        <v>472</v>
      </c>
    </row>
    <row r="381" spans="12:12" x14ac:dyDescent="0.2">
      <c r="L381" s="742" t="s">
        <v>472</v>
      </c>
    </row>
    <row r="382" spans="12:12" x14ac:dyDescent="0.2">
      <c r="L382" s="742" t="s">
        <v>472</v>
      </c>
    </row>
    <row r="383" spans="12:12" x14ac:dyDescent="0.2">
      <c r="L383" s="742" t="s">
        <v>472</v>
      </c>
    </row>
    <row r="384" spans="12:12" x14ac:dyDescent="0.2">
      <c r="L384" s="742" t="s">
        <v>472</v>
      </c>
    </row>
    <row r="385" spans="12:12" x14ac:dyDescent="0.2">
      <c r="L385" s="742" t="s">
        <v>472</v>
      </c>
    </row>
    <row r="386" spans="12:12" x14ac:dyDescent="0.2">
      <c r="L386" s="742" t="s">
        <v>472</v>
      </c>
    </row>
    <row r="387" spans="12:12" x14ac:dyDescent="0.2">
      <c r="L387" s="742" t="s">
        <v>472</v>
      </c>
    </row>
    <row r="388" spans="12:12" x14ac:dyDescent="0.2">
      <c r="L388" s="742" t="s">
        <v>472</v>
      </c>
    </row>
    <row r="389" spans="12:12" x14ac:dyDescent="0.2">
      <c r="L389" s="742" t="s">
        <v>472</v>
      </c>
    </row>
    <row r="390" spans="12:12" x14ac:dyDescent="0.2">
      <c r="L390" s="742" t="s">
        <v>472</v>
      </c>
    </row>
    <row r="391" spans="12:12" x14ac:dyDescent="0.2">
      <c r="L391" s="742" t="s">
        <v>472</v>
      </c>
    </row>
    <row r="392" spans="12:12" x14ac:dyDescent="0.2">
      <c r="L392" s="742" t="s">
        <v>472</v>
      </c>
    </row>
    <row r="393" spans="12:12" x14ac:dyDescent="0.2">
      <c r="L393" s="742" t="s">
        <v>472</v>
      </c>
    </row>
    <row r="394" spans="12:12" x14ac:dyDescent="0.2">
      <c r="L394" s="742" t="s">
        <v>472</v>
      </c>
    </row>
    <row r="395" spans="12:12" x14ac:dyDescent="0.2">
      <c r="L395" s="742" t="s">
        <v>472</v>
      </c>
    </row>
    <row r="396" spans="12:12" x14ac:dyDescent="0.2">
      <c r="L396" s="742" t="s">
        <v>472</v>
      </c>
    </row>
    <row r="397" spans="12:12" x14ac:dyDescent="0.2">
      <c r="L397" s="742" t="s">
        <v>472</v>
      </c>
    </row>
    <row r="398" spans="12:12" x14ac:dyDescent="0.2">
      <c r="L398" s="742" t="s">
        <v>472</v>
      </c>
    </row>
    <row r="399" spans="12:12" x14ac:dyDescent="0.2">
      <c r="L399" s="742" t="s">
        <v>472</v>
      </c>
    </row>
    <row r="400" spans="12:12" x14ac:dyDescent="0.2">
      <c r="L400" s="742" t="s">
        <v>472</v>
      </c>
    </row>
    <row r="401" spans="12:12" x14ac:dyDescent="0.2">
      <c r="L401" s="742" t="s">
        <v>472</v>
      </c>
    </row>
    <row r="402" spans="12:12" x14ac:dyDescent="0.2">
      <c r="L402" s="742" t="s">
        <v>472</v>
      </c>
    </row>
    <row r="403" spans="12:12" x14ac:dyDescent="0.2">
      <c r="L403" s="742" t="s">
        <v>472</v>
      </c>
    </row>
    <row r="404" spans="12:12" x14ac:dyDescent="0.2">
      <c r="L404" s="742" t="s">
        <v>472</v>
      </c>
    </row>
    <row r="405" spans="12:12" x14ac:dyDescent="0.2">
      <c r="L405" s="742" t="s">
        <v>472</v>
      </c>
    </row>
    <row r="406" spans="12:12" x14ac:dyDescent="0.2">
      <c r="L406" s="742" t="s">
        <v>472</v>
      </c>
    </row>
    <row r="407" spans="12:12" x14ac:dyDescent="0.2">
      <c r="L407" s="742" t="s">
        <v>472</v>
      </c>
    </row>
    <row r="408" spans="12:12" x14ac:dyDescent="0.2">
      <c r="L408" s="742" t="s">
        <v>472</v>
      </c>
    </row>
    <row r="409" spans="12:12" x14ac:dyDescent="0.2">
      <c r="L409" s="742" t="s">
        <v>472</v>
      </c>
    </row>
    <row r="410" spans="12:12" x14ac:dyDescent="0.2">
      <c r="L410" s="742" t="s">
        <v>472</v>
      </c>
    </row>
    <row r="411" spans="12:12" x14ac:dyDescent="0.2">
      <c r="L411" s="742" t="s">
        <v>472</v>
      </c>
    </row>
    <row r="412" spans="12:12" x14ac:dyDescent="0.2">
      <c r="L412" s="742" t="s">
        <v>472</v>
      </c>
    </row>
    <row r="413" spans="12:12" x14ac:dyDescent="0.2">
      <c r="L413" s="742" t="s">
        <v>472</v>
      </c>
    </row>
    <row r="414" spans="12:12" x14ac:dyDescent="0.2">
      <c r="L414" s="742" t="s">
        <v>472</v>
      </c>
    </row>
    <row r="415" spans="12:12" x14ac:dyDescent="0.2">
      <c r="L415" s="742" t="s">
        <v>472</v>
      </c>
    </row>
    <row r="416" spans="12:12" x14ac:dyDescent="0.2">
      <c r="L416" s="742" t="s">
        <v>472</v>
      </c>
    </row>
    <row r="417" spans="12:12" x14ac:dyDescent="0.2">
      <c r="L417" s="742" t="s">
        <v>472</v>
      </c>
    </row>
    <row r="418" spans="12:12" x14ac:dyDescent="0.2">
      <c r="L418" s="742" t="s">
        <v>472</v>
      </c>
    </row>
    <row r="419" spans="12:12" x14ac:dyDescent="0.2">
      <c r="L419" s="742" t="s">
        <v>472</v>
      </c>
    </row>
    <row r="420" spans="12:12" x14ac:dyDescent="0.2">
      <c r="L420" s="742" t="s">
        <v>472</v>
      </c>
    </row>
    <row r="421" spans="12:12" x14ac:dyDescent="0.2">
      <c r="L421" s="742" t="s">
        <v>472</v>
      </c>
    </row>
    <row r="422" spans="12:12" x14ac:dyDescent="0.2">
      <c r="L422" s="742" t="s">
        <v>472</v>
      </c>
    </row>
    <row r="423" spans="12:12" x14ac:dyDescent="0.2">
      <c r="L423" s="742" t="s">
        <v>472</v>
      </c>
    </row>
    <row r="424" spans="12:12" x14ac:dyDescent="0.2">
      <c r="L424" s="742" t="s">
        <v>472</v>
      </c>
    </row>
    <row r="425" spans="12:12" x14ac:dyDescent="0.2">
      <c r="L425" s="742" t="s">
        <v>472</v>
      </c>
    </row>
    <row r="426" spans="12:12" x14ac:dyDescent="0.2">
      <c r="L426" s="742" t="s">
        <v>472</v>
      </c>
    </row>
    <row r="427" spans="12:12" x14ac:dyDescent="0.2">
      <c r="L427" s="742" t="s">
        <v>472</v>
      </c>
    </row>
    <row r="428" spans="12:12" x14ac:dyDescent="0.2">
      <c r="L428" s="742" t="s">
        <v>472</v>
      </c>
    </row>
    <row r="429" spans="12:12" x14ac:dyDescent="0.2">
      <c r="L429" s="742" t="s">
        <v>472</v>
      </c>
    </row>
    <row r="430" spans="12:12" x14ac:dyDescent="0.2">
      <c r="L430" s="742" t="s">
        <v>472</v>
      </c>
    </row>
    <row r="431" spans="12:12" x14ac:dyDescent="0.2">
      <c r="L431" s="742" t="s">
        <v>472</v>
      </c>
    </row>
    <row r="432" spans="12:12" x14ac:dyDescent="0.2">
      <c r="L432" s="742" t="s">
        <v>472</v>
      </c>
    </row>
    <row r="433" spans="12:12" x14ac:dyDescent="0.2">
      <c r="L433" s="742" t="s">
        <v>472</v>
      </c>
    </row>
    <row r="434" spans="12:12" x14ac:dyDescent="0.2">
      <c r="L434" s="742" t="s">
        <v>472</v>
      </c>
    </row>
    <row r="435" spans="12:12" x14ac:dyDescent="0.2">
      <c r="L435" s="742" t="s">
        <v>472</v>
      </c>
    </row>
    <row r="436" spans="12:12" x14ac:dyDescent="0.2">
      <c r="L436" s="742" t="s">
        <v>472</v>
      </c>
    </row>
    <row r="437" spans="12:12" x14ac:dyDescent="0.2">
      <c r="L437" s="742" t="s">
        <v>472</v>
      </c>
    </row>
    <row r="438" spans="12:12" x14ac:dyDescent="0.2">
      <c r="L438" s="742" t="s">
        <v>472</v>
      </c>
    </row>
    <row r="439" spans="12:12" x14ac:dyDescent="0.2">
      <c r="L439" s="742" t="s">
        <v>472</v>
      </c>
    </row>
    <row r="440" spans="12:12" x14ac:dyDescent="0.2">
      <c r="L440" s="742" t="s">
        <v>472</v>
      </c>
    </row>
    <row r="441" spans="12:12" x14ac:dyDescent="0.2">
      <c r="L441" s="742" t="s">
        <v>472</v>
      </c>
    </row>
    <row r="442" spans="12:12" x14ac:dyDescent="0.2">
      <c r="L442" s="742" t="s">
        <v>472</v>
      </c>
    </row>
    <row r="443" spans="12:12" x14ac:dyDescent="0.2">
      <c r="L443" s="742" t="s">
        <v>472</v>
      </c>
    </row>
    <row r="444" spans="12:12" x14ac:dyDescent="0.2">
      <c r="L444" s="742" t="s">
        <v>472</v>
      </c>
    </row>
    <row r="445" spans="12:12" x14ac:dyDescent="0.2">
      <c r="L445" s="742" t="s">
        <v>472</v>
      </c>
    </row>
    <row r="446" spans="12:12" x14ac:dyDescent="0.2">
      <c r="L446" s="742" t="s">
        <v>472</v>
      </c>
    </row>
    <row r="447" spans="12:12" x14ac:dyDescent="0.2">
      <c r="L447" s="742" t="s">
        <v>472</v>
      </c>
    </row>
    <row r="448" spans="12:12" x14ac:dyDescent="0.2">
      <c r="L448" s="742" t="s">
        <v>472</v>
      </c>
    </row>
    <row r="449" spans="12:12" x14ac:dyDescent="0.2">
      <c r="L449" s="742" t="s">
        <v>472</v>
      </c>
    </row>
    <row r="450" spans="12:12" x14ac:dyDescent="0.2">
      <c r="L450" s="742" t="s">
        <v>472</v>
      </c>
    </row>
    <row r="451" spans="12:12" x14ac:dyDescent="0.2">
      <c r="L451" s="742" t="s">
        <v>472</v>
      </c>
    </row>
    <row r="452" spans="12:12" x14ac:dyDescent="0.2">
      <c r="L452" s="742" t="s">
        <v>472</v>
      </c>
    </row>
    <row r="453" spans="12:12" x14ac:dyDescent="0.2">
      <c r="L453" s="742" t="s">
        <v>472</v>
      </c>
    </row>
    <row r="454" spans="12:12" x14ac:dyDescent="0.2">
      <c r="L454" s="742" t="s">
        <v>472</v>
      </c>
    </row>
    <row r="455" spans="12:12" x14ac:dyDescent="0.2">
      <c r="L455" s="742" t="s">
        <v>472</v>
      </c>
    </row>
    <row r="456" spans="12:12" x14ac:dyDescent="0.2">
      <c r="L456" s="742" t="s">
        <v>472</v>
      </c>
    </row>
    <row r="457" spans="12:12" x14ac:dyDescent="0.2">
      <c r="L457" s="742" t="s">
        <v>472</v>
      </c>
    </row>
    <row r="458" spans="12:12" x14ac:dyDescent="0.2">
      <c r="L458" s="742" t="s">
        <v>472</v>
      </c>
    </row>
    <row r="459" spans="12:12" x14ac:dyDescent="0.2">
      <c r="L459" s="742" t="s">
        <v>472</v>
      </c>
    </row>
    <row r="460" spans="12:12" x14ac:dyDescent="0.2">
      <c r="L460" s="742" t="s">
        <v>472</v>
      </c>
    </row>
    <row r="461" spans="12:12" x14ac:dyDescent="0.2">
      <c r="L461" s="742" t="s">
        <v>472</v>
      </c>
    </row>
    <row r="462" spans="12:12" x14ac:dyDescent="0.2">
      <c r="L462" s="742" t="s">
        <v>472</v>
      </c>
    </row>
    <row r="463" spans="12:12" x14ac:dyDescent="0.2">
      <c r="L463" s="742" t="s">
        <v>472</v>
      </c>
    </row>
    <row r="464" spans="12:12" x14ac:dyDescent="0.2">
      <c r="L464" s="742" t="s">
        <v>472</v>
      </c>
    </row>
    <row r="465" spans="12:12" x14ac:dyDescent="0.2">
      <c r="L465" s="742" t="s">
        <v>472</v>
      </c>
    </row>
    <row r="466" spans="12:12" x14ac:dyDescent="0.2">
      <c r="L466" s="742" t="s">
        <v>472</v>
      </c>
    </row>
    <row r="467" spans="12:12" x14ac:dyDescent="0.2">
      <c r="L467" s="742" t="s">
        <v>472</v>
      </c>
    </row>
    <row r="468" spans="12:12" x14ac:dyDescent="0.2">
      <c r="L468" s="742" t="s">
        <v>472</v>
      </c>
    </row>
    <row r="469" spans="12:12" x14ac:dyDescent="0.2">
      <c r="L469" s="742" t="s">
        <v>472</v>
      </c>
    </row>
    <row r="470" spans="12:12" x14ac:dyDescent="0.2">
      <c r="L470" s="742" t="s">
        <v>472</v>
      </c>
    </row>
    <row r="471" spans="12:12" x14ac:dyDescent="0.2">
      <c r="L471" s="742" t="s">
        <v>472</v>
      </c>
    </row>
    <row r="472" spans="12:12" x14ac:dyDescent="0.2">
      <c r="L472" s="742" t="s">
        <v>472</v>
      </c>
    </row>
    <row r="473" spans="12:12" x14ac:dyDescent="0.2">
      <c r="L473" s="742" t="s">
        <v>472</v>
      </c>
    </row>
    <row r="474" spans="12:12" x14ac:dyDescent="0.2">
      <c r="L474" s="742" t="s">
        <v>472</v>
      </c>
    </row>
    <row r="475" spans="12:12" x14ac:dyDescent="0.2">
      <c r="L475" s="742" t="s">
        <v>472</v>
      </c>
    </row>
    <row r="476" spans="12:12" x14ac:dyDescent="0.2">
      <c r="L476" s="742" t="s">
        <v>472</v>
      </c>
    </row>
    <row r="477" spans="12:12" x14ac:dyDescent="0.2">
      <c r="L477" s="742" t="s">
        <v>472</v>
      </c>
    </row>
    <row r="478" spans="12:12" x14ac:dyDescent="0.2">
      <c r="L478" s="742" t="s">
        <v>472</v>
      </c>
    </row>
    <row r="479" spans="12:12" x14ac:dyDescent="0.2">
      <c r="L479" s="742" t="s">
        <v>472</v>
      </c>
    </row>
    <row r="480" spans="12:12" x14ac:dyDescent="0.2">
      <c r="L480" s="742" t="s">
        <v>472</v>
      </c>
    </row>
    <row r="481" spans="12:12" x14ac:dyDescent="0.2">
      <c r="L481" s="742" t="s">
        <v>472</v>
      </c>
    </row>
    <row r="482" spans="12:12" x14ac:dyDescent="0.2">
      <c r="L482" s="742" t="s">
        <v>472</v>
      </c>
    </row>
    <row r="483" spans="12:12" x14ac:dyDescent="0.2">
      <c r="L483" s="742" t="s">
        <v>472</v>
      </c>
    </row>
    <row r="484" spans="12:12" x14ac:dyDescent="0.2">
      <c r="L484" s="742" t="s">
        <v>472</v>
      </c>
    </row>
    <row r="485" spans="12:12" x14ac:dyDescent="0.2">
      <c r="L485" s="742" t="s">
        <v>472</v>
      </c>
    </row>
    <row r="486" spans="12:12" x14ac:dyDescent="0.2">
      <c r="L486" s="742" t="s">
        <v>472</v>
      </c>
    </row>
    <row r="487" spans="12:12" x14ac:dyDescent="0.2">
      <c r="L487" s="742" t="s">
        <v>472</v>
      </c>
    </row>
    <row r="488" spans="12:12" x14ac:dyDescent="0.2">
      <c r="L488" s="742" t="s">
        <v>472</v>
      </c>
    </row>
    <row r="489" spans="12:12" x14ac:dyDescent="0.2">
      <c r="L489" s="742" t="s">
        <v>472</v>
      </c>
    </row>
    <row r="490" spans="12:12" x14ac:dyDescent="0.2">
      <c r="L490" s="742" t="s">
        <v>472</v>
      </c>
    </row>
    <row r="491" spans="12:12" x14ac:dyDescent="0.2">
      <c r="L491" s="742" t="s">
        <v>472</v>
      </c>
    </row>
    <row r="492" spans="12:12" x14ac:dyDescent="0.2">
      <c r="L492" s="742" t="s">
        <v>472</v>
      </c>
    </row>
    <row r="493" spans="12:12" x14ac:dyDescent="0.2">
      <c r="L493" s="742" t="s">
        <v>472</v>
      </c>
    </row>
    <row r="494" spans="12:12" x14ac:dyDescent="0.2">
      <c r="L494" s="742" t="s">
        <v>472</v>
      </c>
    </row>
    <row r="495" spans="12:12" x14ac:dyDescent="0.2">
      <c r="L495" s="742" t="s">
        <v>472</v>
      </c>
    </row>
    <row r="496" spans="12:12" x14ac:dyDescent="0.2">
      <c r="L496" s="742" t="s">
        <v>472</v>
      </c>
    </row>
    <row r="497" spans="12:12" x14ac:dyDescent="0.2">
      <c r="L497" s="742" t="s">
        <v>472</v>
      </c>
    </row>
    <row r="498" spans="12:12" x14ac:dyDescent="0.2">
      <c r="L498" s="742" t="s">
        <v>472</v>
      </c>
    </row>
    <row r="499" spans="12:12" x14ac:dyDescent="0.2">
      <c r="L499" s="742" t="s">
        <v>472</v>
      </c>
    </row>
    <row r="500" spans="12:12" x14ac:dyDescent="0.2">
      <c r="L500" s="742" t="s">
        <v>472</v>
      </c>
    </row>
    <row r="501" spans="12:12" x14ac:dyDescent="0.2">
      <c r="L501" s="742" t="s">
        <v>472</v>
      </c>
    </row>
    <row r="502" spans="12:12" x14ac:dyDescent="0.2">
      <c r="L502" s="742" t="s">
        <v>472</v>
      </c>
    </row>
    <row r="503" spans="12:12" x14ac:dyDescent="0.2">
      <c r="L503" s="742" t="s">
        <v>472</v>
      </c>
    </row>
    <row r="504" spans="12:12" x14ac:dyDescent="0.2">
      <c r="L504" s="742" t="s">
        <v>472</v>
      </c>
    </row>
    <row r="505" spans="12:12" x14ac:dyDescent="0.2">
      <c r="L505" s="742" t="s">
        <v>472</v>
      </c>
    </row>
    <row r="506" spans="12:12" x14ac:dyDescent="0.2">
      <c r="L506" s="742" t="s">
        <v>472</v>
      </c>
    </row>
    <row r="507" spans="12:12" x14ac:dyDescent="0.2">
      <c r="L507" s="742" t="s">
        <v>472</v>
      </c>
    </row>
    <row r="508" spans="12:12" x14ac:dyDescent="0.2">
      <c r="L508" s="742" t="s">
        <v>472</v>
      </c>
    </row>
    <row r="509" spans="12:12" x14ac:dyDescent="0.2">
      <c r="L509" s="742" t="s">
        <v>472</v>
      </c>
    </row>
    <row r="510" spans="12:12" x14ac:dyDescent="0.2">
      <c r="L510" s="742" t="s">
        <v>472</v>
      </c>
    </row>
    <row r="511" spans="12:12" x14ac:dyDescent="0.2">
      <c r="L511" s="742" t="s">
        <v>472</v>
      </c>
    </row>
    <row r="512" spans="12:12" x14ac:dyDescent="0.2">
      <c r="L512" s="742" t="s">
        <v>472</v>
      </c>
    </row>
    <row r="513" spans="12:12" x14ac:dyDescent="0.2">
      <c r="L513" s="742" t="s">
        <v>472</v>
      </c>
    </row>
    <row r="514" spans="12:12" x14ac:dyDescent="0.2">
      <c r="L514" s="742" t="s">
        <v>472</v>
      </c>
    </row>
    <row r="515" spans="12:12" x14ac:dyDescent="0.2">
      <c r="L515" s="742" t="s">
        <v>472</v>
      </c>
    </row>
    <row r="516" spans="12:12" x14ac:dyDescent="0.2">
      <c r="L516" s="742" t="s">
        <v>472</v>
      </c>
    </row>
    <row r="517" spans="12:12" x14ac:dyDescent="0.2">
      <c r="L517" s="742" t="s">
        <v>472</v>
      </c>
    </row>
    <row r="518" spans="12:12" x14ac:dyDescent="0.2">
      <c r="L518" s="742" t="s">
        <v>472</v>
      </c>
    </row>
    <row r="519" spans="12:12" x14ac:dyDescent="0.2">
      <c r="L519" s="742" t="s">
        <v>472</v>
      </c>
    </row>
    <row r="520" spans="12:12" x14ac:dyDescent="0.2">
      <c r="L520" s="742" t="s">
        <v>472</v>
      </c>
    </row>
    <row r="521" spans="12:12" x14ac:dyDescent="0.2">
      <c r="L521" s="742" t="s">
        <v>472</v>
      </c>
    </row>
    <row r="522" spans="12:12" x14ac:dyDescent="0.2">
      <c r="L522" s="742" t="s">
        <v>472</v>
      </c>
    </row>
    <row r="523" spans="12:12" x14ac:dyDescent="0.2">
      <c r="L523" s="742" t="s">
        <v>472</v>
      </c>
    </row>
    <row r="524" spans="12:12" x14ac:dyDescent="0.2">
      <c r="L524" s="742" t="s">
        <v>472</v>
      </c>
    </row>
    <row r="525" spans="12:12" x14ac:dyDescent="0.2">
      <c r="L525" s="742" t="s">
        <v>472</v>
      </c>
    </row>
    <row r="526" spans="12:12" x14ac:dyDescent="0.2">
      <c r="L526" s="742" t="s">
        <v>472</v>
      </c>
    </row>
    <row r="527" spans="12:12" x14ac:dyDescent="0.2">
      <c r="L527" s="742" t="s">
        <v>472</v>
      </c>
    </row>
    <row r="528" spans="12:12" x14ac:dyDescent="0.2">
      <c r="L528" s="742" t="s">
        <v>472</v>
      </c>
    </row>
    <row r="529" spans="12:12" x14ac:dyDescent="0.2">
      <c r="L529" s="742" t="s">
        <v>472</v>
      </c>
    </row>
    <row r="530" spans="12:12" x14ac:dyDescent="0.2">
      <c r="L530" s="742" t="s">
        <v>472</v>
      </c>
    </row>
    <row r="531" spans="12:12" x14ac:dyDescent="0.2">
      <c r="L531" s="742" t="s">
        <v>472</v>
      </c>
    </row>
    <row r="532" spans="12:12" x14ac:dyDescent="0.2">
      <c r="L532" s="742" t="s">
        <v>472</v>
      </c>
    </row>
    <row r="533" spans="12:12" x14ac:dyDescent="0.2">
      <c r="L533" s="742" t="s">
        <v>472</v>
      </c>
    </row>
    <row r="534" spans="12:12" x14ac:dyDescent="0.2">
      <c r="L534" s="742" t="s">
        <v>472</v>
      </c>
    </row>
    <row r="535" spans="12:12" x14ac:dyDescent="0.2">
      <c r="L535" s="742" t="s">
        <v>472</v>
      </c>
    </row>
    <row r="536" spans="12:12" x14ac:dyDescent="0.2">
      <c r="L536" s="742" t="s">
        <v>472</v>
      </c>
    </row>
    <row r="537" spans="12:12" x14ac:dyDescent="0.2">
      <c r="L537" s="742" t="s">
        <v>472</v>
      </c>
    </row>
    <row r="538" spans="12:12" x14ac:dyDescent="0.2">
      <c r="L538" s="742" t="s">
        <v>472</v>
      </c>
    </row>
    <row r="539" spans="12:12" x14ac:dyDescent="0.2">
      <c r="L539" s="742" t="s">
        <v>472</v>
      </c>
    </row>
    <row r="540" spans="12:12" x14ac:dyDescent="0.2">
      <c r="L540" s="742" t="s">
        <v>472</v>
      </c>
    </row>
    <row r="541" spans="12:12" x14ac:dyDescent="0.2">
      <c r="L541" s="742" t="s">
        <v>472</v>
      </c>
    </row>
    <row r="542" spans="12:12" x14ac:dyDescent="0.2">
      <c r="L542" s="742" t="s">
        <v>472</v>
      </c>
    </row>
    <row r="543" spans="12:12" x14ac:dyDescent="0.2">
      <c r="L543" s="742" t="s">
        <v>472</v>
      </c>
    </row>
    <row r="544" spans="12:12" x14ac:dyDescent="0.2">
      <c r="L544" s="742" t="s">
        <v>472</v>
      </c>
    </row>
    <row r="545" spans="12:12" x14ac:dyDescent="0.2">
      <c r="L545" s="742" t="s">
        <v>472</v>
      </c>
    </row>
    <row r="546" spans="12:12" x14ac:dyDescent="0.2">
      <c r="L546" s="742" t="s">
        <v>472</v>
      </c>
    </row>
    <row r="547" spans="12:12" x14ac:dyDescent="0.2">
      <c r="L547" s="742" t="s">
        <v>472</v>
      </c>
    </row>
    <row r="548" spans="12:12" x14ac:dyDescent="0.2">
      <c r="L548" s="742" t="s">
        <v>472</v>
      </c>
    </row>
    <row r="549" spans="12:12" x14ac:dyDescent="0.2">
      <c r="L549" s="742" t="s">
        <v>472</v>
      </c>
    </row>
    <row r="550" spans="12:12" x14ac:dyDescent="0.2">
      <c r="L550" s="742" t="s">
        <v>472</v>
      </c>
    </row>
    <row r="551" spans="12:12" x14ac:dyDescent="0.2">
      <c r="L551" s="742" t="s">
        <v>472</v>
      </c>
    </row>
    <row r="552" spans="12:12" x14ac:dyDescent="0.2">
      <c r="L552" s="742" t="s">
        <v>472</v>
      </c>
    </row>
    <row r="553" spans="12:12" x14ac:dyDescent="0.2">
      <c r="L553" s="742" t="s">
        <v>472</v>
      </c>
    </row>
    <row r="554" spans="12:12" x14ac:dyDescent="0.2">
      <c r="L554" s="742" t="s">
        <v>472</v>
      </c>
    </row>
    <row r="555" spans="12:12" x14ac:dyDescent="0.2">
      <c r="L555" s="742" t="s">
        <v>472</v>
      </c>
    </row>
    <row r="556" spans="12:12" x14ac:dyDescent="0.2">
      <c r="L556" s="742" t="s">
        <v>472</v>
      </c>
    </row>
    <row r="557" spans="12:12" x14ac:dyDescent="0.2">
      <c r="L557" s="742" t="s">
        <v>472</v>
      </c>
    </row>
    <row r="558" spans="12:12" x14ac:dyDescent="0.2">
      <c r="L558" s="742" t="s">
        <v>472</v>
      </c>
    </row>
    <row r="559" spans="12:12" x14ac:dyDescent="0.2">
      <c r="L559" s="742" t="s">
        <v>472</v>
      </c>
    </row>
    <row r="560" spans="12:12" x14ac:dyDescent="0.2">
      <c r="L560" s="742" t="s">
        <v>472</v>
      </c>
    </row>
    <row r="561" spans="12:12" x14ac:dyDescent="0.2">
      <c r="L561" s="742" t="s">
        <v>472</v>
      </c>
    </row>
    <row r="562" spans="12:12" x14ac:dyDescent="0.2">
      <c r="L562" s="742" t="s">
        <v>472</v>
      </c>
    </row>
    <row r="563" spans="12:12" x14ac:dyDescent="0.2">
      <c r="L563" s="742" t="s">
        <v>472</v>
      </c>
    </row>
    <row r="564" spans="12:12" x14ac:dyDescent="0.2">
      <c r="L564" s="742" t="s">
        <v>472</v>
      </c>
    </row>
    <row r="565" spans="12:12" x14ac:dyDescent="0.2">
      <c r="L565" s="742" t="s">
        <v>472</v>
      </c>
    </row>
    <row r="566" spans="12:12" x14ac:dyDescent="0.2">
      <c r="L566" s="742" t="s">
        <v>472</v>
      </c>
    </row>
    <row r="567" spans="12:12" x14ac:dyDescent="0.2">
      <c r="L567" s="742" t="s">
        <v>472</v>
      </c>
    </row>
    <row r="568" spans="12:12" x14ac:dyDescent="0.2">
      <c r="L568" s="742" t="s">
        <v>472</v>
      </c>
    </row>
    <row r="569" spans="12:12" x14ac:dyDescent="0.2">
      <c r="L569" s="742" t="s">
        <v>472</v>
      </c>
    </row>
    <row r="570" spans="12:12" x14ac:dyDescent="0.2">
      <c r="L570" s="742" t="s">
        <v>472</v>
      </c>
    </row>
    <row r="571" spans="12:12" x14ac:dyDescent="0.2">
      <c r="L571" s="742" t="s">
        <v>472</v>
      </c>
    </row>
  </sheetData>
  <mergeCells count="18">
    <mergeCell ref="L9:L10"/>
    <mergeCell ref="L11:L13"/>
    <mergeCell ref="M9:M10"/>
    <mergeCell ref="M11:M13"/>
    <mergeCell ref="J11:J13"/>
    <mergeCell ref="K11:K13"/>
    <mergeCell ref="A1:K1"/>
    <mergeCell ref="G19:G20"/>
    <mergeCell ref="G9:G10"/>
    <mergeCell ref="J9:J10"/>
    <mergeCell ref="K9:K10"/>
    <mergeCell ref="A3:J3"/>
    <mergeCell ref="I6:I7"/>
    <mergeCell ref="E6:E7"/>
    <mergeCell ref="J6:J7"/>
    <mergeCell ref="F6:F7"/>
    <mergeCell ref="G6:G7"/>
    <mergeCell ref="H6:H7"/>
  </mergeCells>
  <phoneticPr fontId="3" type="noConversion"/>
  <printOptions horizontalCentered="1"/>
  <pageMargins left="0.11811023622047245" right="0" top="0.86614173228346458" bottom="0.62992125984251968" header="0.47244094488188981" footer="0.39370078740157483"/>
  <pageSetup paperSize="9" scale="88" orientation="portrait" r:id="rId1"/>
  <headerFooter alignWithMargins="0">
    <oddFooter>&amp;LNávrh rozpočtu 2015&amp;CP2&amp;Rv11022015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28"/>
  <sheetViews>
    <sheetView zoomScale="115" zoomScaleNormal="115" workbookViewId="0">
      <selection activeCell="N25" sqref="N25"/>
    </sheetView>
  </sheetViews>
  <sheetFormatPr defaultRowHeight="12.75" x14ac:dyDescent="0.2"/>
  <cols>
    <col min="1" max="1" width="3.85546875" style="81" customWidth="1"/>
    <col min="2" max="2" width="3.42578125" style="81" customWidth="1"/>
    <col min="3" max="3" width="7.28515625" style="16" customWidth="1"/>
    <col min="4" max="4" width="2.28515625" style="16" customWidth="1"/>
    <col min="5" max="5" width="37.140625" style="16" customWidth="1"/>
    <col min="6" max="8" width="11.85546875" style="16" customWidth="1"/>
    <col min="9" max="10" width="11.85546875" style="16" hidden="1" customWidth="1"/>
    <col min="11" max="11" width="11.85546875" style="16" customWidth="1"/>
    <col min="12" max="14" width="11.85546875" style="18" customWidth="1"/>
    <col min="15" max="16384" width="9.140625" style="16"/>
  </cols>
  <sheetData>
    <row r="1" spans="1:14" ht="23.25" x14ac:dyDescent="0.35">
      <c r="A1" s="1415" t="s">
        <v>230</v>
      </c>
      <c r="B1" s="1415"/>
      <c r="C1" s="1415"/>
      <c r="D1" s="1415"/>
      <c r="E1" s="1415"/>
      <c r="F1" s="1415"/>
      <c r="G1" s="1415"/>
      <c r="H1" s="1415"/>
      <c r="I1" s="1415"/>
      <c r="J1" s="1415"/>
      <c r="K1" s="1415"/>
      <c r="L1" s="1415"/>
      <c r="M1" s="16"/>
      <c r="N1" s="16"/>
    </row>
    <row r="2" spans="1:14" ht="13.5" thickBot="1" x14ac:dyDescent="0.25"/>
    <row r="3" spans="1:14" ht="13.5" customHeight="1" thickBot="1" x14ac:dyDescent="0.25">
      <c r="A3" s="1416" t="s">
        <v>370</v>
      </c>
      <c r="B3" s="1417"/>
      <c r="C3" s="1417"/>
      <c r="D3" s="1417"/>
      <c r="E3" s="1417"/>
      <c r="F3" s="1417"/>
      <c r="G3" s="1417"/>
      <c r="H3" s="1417"/>
      <c r="I3" s="1417"/>
      <c r="J3" s="1417"/>
      <c r="K3" s="1417"/>
      <c r="L3" s="124"/>
      <c r="M3" s="124"/>
      <c r="N3" s="124"/>
    </row>
    <row r="4" spans="1:14" ht="18.75" customHeight="1" x14ac:dyDescent="0.2">
      <c r="A4" s="112"/>
      <c r="B4" s="286"/>
      <c r="C4" s="287"/>
      <c r="D4" s="288"/>
      <c r="E4" s="289"/>
      <c r="F4" s="1420" t="s">
        <v>417</v>
      </c>
      <c r="G4" s="1421"/>
      <c r="H4" s="1421"/>
      <c r="I4" s="1421"/>
      <c r="J4" s="1421"/>
      <c r="K4" s="1421"/>
      <c r="L4" s="290"/>
      <c r="M4" s="290"/>
      <c r="N4" s="290"/>
    </row>
    <row r="5" spans="1:14" x14ac:dyDescent="0.2">
      <c r="A5" s="113"/>
      <c r="B5" s="291" t="s">
        <v>94</v>
      </c>
      <c r="C5" s="292" t="s">
        <v>17</v>
      </c>
      <c r="D5" s="1428" t="s">
        <v>18</v>
      </c>
      <c r="E5" s="1429"/>
      <c r="F5" s="293"/>
      <c r="G5" s="294"/>
      <c r="H5" s="294"/>
      <c r="I5" s="294"/>
      <c r="J5" s="294"/>
      <c r="K5" s="294"/>
      <c r="L5" s="290"/>
      <c r="M5" s="290"/>
      <c r="N5" s="290"/>
    </row>
    <row r="6" spans="1:14" ht="25.5" x14ac:dyDescent="0.2">
      <c r="A6" s="112"/>
      <c r="B6" s="295" t="s">
        <v>95</v>
      </c>
      <c r="C6" s="296" t="s">
        <v>93</v>
      </c>
      <c r="D6" s="288"/>
      <c r="E6" s="297" t="s">
        <v>11</v>
      </c>
      <c r="F6" s="1424">
        <v>610</v>
      </c>
      <c r="G6" s="1426">
        <v>620</v>
      </c>
      <c r="H6" s="1426">
        <v>630</v>
      </c>
      <c r="I6" s="1426">
        <v>640</v>
      </c>
      <c r="J6" s="1418">
        <v>650</v>
      </c>
      <c r="K6" s="1422" t="s">
        <v>9</v>
      </c>
      <c r="L6" s="290" t="s">
        <v>470</v>
      </c>
      <c r="M6" s="290" t="s">
        <v>473</v>
      </c>
      <c r="N6" s="290" t="s">
        <v>493</v>
      </c>
    </row>
    <row r="7" spans="1:14" ht="13.5" thickBot="1" x14ac:dyDescent="0.25">
      <c r="A7" s="114"/>
      <c r="B7" s="298"/>
      <c r="C7" s="299"/>
      <c r="D7" s="300"/>
      <c r="E7" s="301"/>
      <c r="F7" s="1425"/>
      <c r="G7" s="1427"/>
      <c r="H7" s="1427"/>
      <c r="I7" s="1427"/>
      <c r="J7" s="1419"/>
      <c r="K7" s="1423"/>
      <c r="L7" s="302"/>
      <c r="M7" s="302"/>
      <c r="N7" s="302"/>
    </row>
    <row r="8" spans="1:14" ht="14.25" thickTop="1" thickBot="1" x14ac:dyDescent="0.25">
      <c r="A8" s="27"/>
      <c r="B8" s="303"/>
      <c r="C8" s="304"/>
      <c r="D8" s="305"/>
      <c r="E8" s="306" t="s">
        <v>232</v>
      </c>
      <c r="F8" s="1144">
        <f>SUM(F9+F14)</f>
        <v>1350</v>
      </c>
      <c r="G8" s="1145">
        <f>G9+G14+G23</f>
        <v>500</v>
      </c>
      <c r="H8" s="1145">
        <f>H10+H14+H23</f>
        <v>890</v>
      </c>
      <c r="I8" s="1145">
        <f>SUM(I9,I23)</f>
        <v>0</v>
      </c>
      <c r="J8" s="1146">
        <f>SUM(J9,J23)</f>
        <v>0</v>
      </c>
      <c r="K8" s="1146">
        <f>SUM(F8:J8)</f>
        <v>2740</v>
      </c>
      <c r="L8" s="1147">
        <f>SUM(L9+L23)</f>
        <v>1113.82</v>
      </c>
      <c r="M8" s="1147">
        <f>SUM(M9+M23)</f>
        <v>3476.6</v>
      </c>
      <c r="N8" s="1147">
        <f>SUM(N9+N23)</f>
        <v>3776.5299999999997</v>
      </c>
    </row>
    <row r="9" spans="1:14" ht="13.5" thickTop="1" x14ac:dyDescent="0.2">
      <c r="A9" s="25"/>
      <c r="B9" s="307">
        <v>1</v>
      </c>
      <c r="C9" s="240" t="s">
        <v>149</v>
      </c>
      <c r="D9" s="271"/>
      <c r="E9" s="271"/>
      <c r="F9" s="1148">
        <f>SUM(F110+F11)</f>
        <v>1200</v>
      </c>
      <c r="G9" s="1149">
        <f>+G10</f>
        <v>500</v>
      </c>
      <c r="H9" s="1149">
        <f>H10</f>
        <v>200</v>
      </c>
      <c r="I9" s="1149">
        <f>SUM(I10,I14)</f>
        <v>0</v>
      </c>
      <c r="J9" s="1150">
        <f>SUM(J10,J14)</f>
        <v>0</v>
      </c>
      <c r="K9" s="1151">
        <f>SUM(F9:G9:H9)</f>
        <v>1900</v>
      </c>
      <c r="L9" s="1152">
        <f>SUM(L10+L14)</f>
        <v>1025.32</v>
      </c>
      <c r="M9" s="1152">
        <f>SUM(M10+M14)</f>
        <v>2033.82</v>
      </c>
      <c r="N9" s="1152">
        <f>SUM(N10+N14)</f>
        <v>2333.75</v>
      </c>
    </row>
    <row r="10" spans="1:14" x14ac:dyDescent="0.2">
      <c r="A10" s="27"/>
      <c r="B10" s="308"/>
      <c r="C10" s="309" t="s">
        <v>231</v>
      </c>
      <c r="D10" s="310" t="s">
        <v>104</v>
      </c>
      <c r="E10" s="311"/>
      <c r="F10" s="1153">
        <v>1200</v>
      </c>
      <c r="G10" s="1154">
        <f t="shared" ref="G10:J10" si="0">SUM(G11:G13)</f>
        <v>500</v>
      </c>
      <c r="H10" s="1154">
        <f>SUM(H12+H13)</f>
        <v>200</v>
      </c>
      <c r="I10" s="1154">
        <f t="shared" si="0"/>
        <v>0</v>
      </c>
      <c r="J10" s="1154">
        <f t="shared" si="0"/>
        <v>0</v>
      </c>
      <c r="K10" s="1155">
        <f>SUM(K11+K12+K13)</f>
        <v>1900</v>
      </c>
      <c r="L10" s="1156">
        <f>SUM(L11+L12+L13)</f>
        <v>955.31999999999994</v>
      </c>
      <c r="M10" s="1156">
        <f>SUM(M11+M12+M13)</f>
        <v>1766.32</v>
      </c>
      <c r="N10" s="1156">
        <f>SUM(N11+N12+N13)</f>
        <v>2019.92</v>
      </c>
    </row>
    <row r="11" spans="1:14" x14ac:dyDescent="0.2">
      <c r="A11" s="25"/>
      <c r="B11" s="312"/>
      <c r="C11" s="313"/>
      <c r="D11" s="314" t="s">
        <v>12</v>
      </c>
      <c r="E11" s="274" t="s">
        <v>119</v>
      </c>
      <c r="F11" s="1157">
        <v>1200</v>
      </c>
      <c r="G11" s="1158">
        <v>500</v>
      </c>
      <c r="H11" s="1159">
        <v>0</v>
      </c>
      <c r="I11" s="1160"/>
      <c r="J11" s="1161"/>
      <c r="K11" s="1162">
        <f>SUM(F11:J11)</f>
        <v>1700</v>
      </c>
      <c r="L11" s="1163">
        <v>847</v>
      </c>
      <c r="M11" s="1163">
        <v>1558</v>
      </c>
      <c r="N11" s="1163">
        <v>1711.92</v>
      </c>
    </row>
    <row r="12" spans="1:14" x14ac:dyDescent="0.2">
      <c r="A12" s="27"/>
      <c r="B12" s="312"/>
      <c r="C12" s="313"/>
      <c r="D12" s="314" t="s">
        <v>13</v>
      </c>
      <c r="E12" s="274" t="s">
        <v>180</v>
      </c>
      <c r="F12" s="1157"/>
      <c r="G12" s="1158"/>
      <c r="H12" s="1159">
        <v>100</v>
      </c>
      <c r="I12" s="1160"/>
      <c r="J12" s="1161"/>
      <c r="K12" s="1162">
        <f>H12</f>
        <v>100</v>
      </c>
      <c r="L12" s="1163">
        <v>0</v>
      </c>
      <c r="M12" s="1163">
        <v>100</v>
      </c>
      <c r="N12" s="1163">
        <v>100</v>
      </c>
    </row>
    <row r="13" spans="1:14" x14ac:dyDescent="0.2">
      <c r="A13" s="27"/>
      <c r="B13" s="312"/>
      <c r="C13" s="313"/>
      <c r="D13" s="314" t="s">
        <v>98</v>
      </c>
      <c r="E13" s="274" t="s">
        <v>110</v>
      </c>
      <c r="F13" s="1157"/>
      <c r="G13" s="1158"/>
      <c r="H13" s="1159">
        <v>100</v>
      </c>
      <c r="I13" s="1160"/>
      <c r="J13" s="1161"/>
      <c r="K13" s="1162">
        <f t="shared" ref="K13:K25" si="1">SUM(F13:J13)</f>
        <v>100</v>
      </c>
      <c r="L13" s="1164">
        <v>108.32</v>
      </c>
      <c r="M13" s="1164">
        <v>108.32</v>
      </c>
      <c r="N13" s="1164">
        <v>208</v>
      </c>
    </row>
    <row r="14" spans="1:14" ht="13.15" customHeight="1" x14ac:dyDescent="0.2">
      <c r="A14" s="25"/>
      <c r="B14" s="240">
        <v>2</v>
      </c>
      <c r="C14" s="315" t="s">
        <v>233</v>
      </c>
      <c r="D14" s="240" t="s">
        <v>4</v>
      </c>
      <c r="E14" s="240"/>
      <c r="F14" s="1165">
        <f>SUM(F20:F22)</f>
        <v>150</v>
      </c>
      <c r="G14" s="1166">
        <f>SUM(G20:G22)</f>
        <v>0</v>
      </c>
      <c r="H14" s="1166">
        <f>SUM(H20:H22)</f>
        <v>160</v>
      </c>
      <c r="I14" s="1167">
        <f>SUM(I20:I22)</f>
        <v>0</v>
      </c>
      <c r="J14" s="1167">
        <f>SUM(J20:J22)</f>
        <v>0</v>
      </c>
      <c r="K14" s="1167">
        <f t="shared" si="1"/>
        <v>310</v>
      </c>
      <c r="L14" s="1168">
        <f>SUM(L20+L21+L22)</f>
        <v>70</v>
      </c>
      <c r="M14" s="1168">
        <f>SUM(M20+M21+M22)</f>
        <v>267.5</v>
      </c>
      <c r="N14" s="1168">
        <f>SUM(N20+N21+N22)</f>
        <v>313.83</v>
      </c>
    </row>
    <row r="15" spans="1:14" ht="3.6" hidden="1" customHeight="1" thickBot="1" x14ac:dyDescent="0.25">
      <c r="A15" s="27"/>
      <c r="B15" s="125"/>
      <c r="C15" s="316"/>
      <c r="D15" s="317"/>
      <c r="E15" s="317"/>
      <c r="F15" s="1169"/>
      <c r="G15" s="1170"/>
      <c r="H15" s="1171"/>
      <c r="I15" s="1170"/>
      <c r="J15" s="1172"/>
      <c r="K15" s="1162">
        <f t="shared" si="1"/>
        <v>0</v>
      </c>
      <c r="L15" s="1173"/>
      <c r="M15" s="1173"/>
      <c r="N15" s="1173"/>
    </row>
    <row r="16" spans="1:14" ht="13.5" hidden="1" thickBot="1" x14ac:dyDescent="0.25">
      <c r="A16" s="25"/>
      <c r="B16" s="125"/>
      <c r="C16" s="316"/>
      <c r="D16" s="317"/>
      <c r="E16" s="317"/>
      <c r="F16" s="1169"/>
      <c r="G16" s="1170"/>
      <c r="H16" s="1171"/>
      <c r="I16" s="1170"/>
      <c r="J16" s="1172"/>
      <c r="K16" s="1162">
        <f t="shared" si="1"/>
        <v>0</v>
      </c>
      <c r="L16" s="1173"/>
      <c r="M16" s="1173"/>
      <c r="N16" s="1173"/>
    </row>
    <row r="17" spans="1:14" ht="13.5" hidden="1" thickBot="1" x14ac:dyDescent="0.25">
      <c r="A17" s="27"/>
      <c r="B17" s="125"/>
      <c r="C17" s="316"/>
      <c r="D17" s="317"/>
      <c r="E17" s="317"/>
      <c r="F17" s="1169"/>
      <c r="G17" s="1170"/>
      <c r="H17" s="1171"/>
      <c r="I17" s="1170"/>
      <c r="J17" s="1172"/>
      <c r="K17" s="1162">
        <f t="shared" si="1"/>
        <v>0</v>
      </c>
      <c r="L17" s="1173"/>
      <c r="M17" s="1173"/>
      <c r="N17" s="1173"/>
    </row>
    <row r="18" spans="1:14" ht="13.5" hidden="1" thickBot="1" x14ac:dyDescent="0.25">
      <c r="A18" s="25"/>
      <c r="B18" s="125"/>
      <c r="C18" s="316"/>
      <c r="D18" s="317"/>
      <c r="E18" s="317"/>
      <c r="F18" s="1169"/>
      <c r="G18" s="1170"/>
      <c r="H18" s="1171"/>
      <c r="I18" s="1170"/>
      <c r="J18" s="1172"/>
      <c r="K18" s="1162">
        <f t="shared" si="1"/>
        <v>0</v>
      </c>
      <c r="L18" s="1173"/>
      <c r="M18" s="1173"/>
      <c r="N18" s="1173"/>
    </row>
    <row r="19" spans="1:14" ht="13.5" hidden="1" thickBot="1" x14ac:dyDescent="0.25">
      <c r="A19" s="27"/>
      <c r="B19" s="125"/>
      <c r="C19" s="316"/>
      <c r="D19" s="317"/>
      <c r="E19" s="317"/>
      <c r="F19" s="1169"/>
      <c r="G19" s="1170"/>
      <c r="H19" s="1171"/>
      <c r="I19" s="1170"/>
      <c r="J19" s="1172"/>
      <c r="K19" s="1162">
        <f t="shared" si="1"/>
        <v>0</v>
      </c>
      <c r="L19" s="1173"/>
      <c r="M19" s="1173"/>
      <c r="N19" s="1173"/>
    </row>
    <row r="20" spans="1:14" x14ac:dyDescent="0.2">
      <c r="A20" s="25"/>
      <c r="B20" s="312"/>
      <c r="C20" s="313"/>
      <c r="D20" s="314" t="s">
        <v>12</v>
      </c>
      <c r="E20" s="274" t="s">
        <v>234</v>
      </c>
      <c r="F20" s="1157">
        <v>150</v>
      </c>
      <c r="G20" s="1158"/>
      <c r="H20" s="1159"/>
      <c r="I20" s="1160"/>
      <c r="J20" s="1161"/>
      <c r="K20" s="1162">
        <f t="shared" si="1"/>
        <v>150</v>
      </c>
      <c r="L20" s="1174">
        <v>70</v>
      </c>
      <c r="M20" s="1174">
        <v>137.5</v>
      </c>
      <c r="N20" s="1174">
        <v>150</v>
      </c>
    </row>
    <row r="21" spans="1:14" x14ac:dyDescent="0.2">
      <c r="A21" s="27"/>
      <c r="B21" s="312"/>
      <c r="C21" s="313"/>
      <c r="D21" s="314" t="s">
        <v>13</v>
      </c>
      <c r="E21" s="274" t="s">
        <v>120</v>
      </c>
      <c r="F21" s="1157"/>
      <c r="G21" s="1158"/>
      <c r="H21" s="1159">
        <v>130</v>
      </c>
      <c r="I21" s="1160"/>
      <c r="J21" s="1161"/>
      <c r="K21" s="1162">
        <v>130</v>
      </c>
      <c r="L21" s="1164">
        <v>0</v>
      </c>
      <c r="M21" s="1164">
        <v>130</v>
      </c>
      <c r="N21" s="1164">
        <v>130</v>
      </c>
    </row>
    <row r="22" spans="1:14" x14ac:dyDescent="0.2">
      <c r="A22" s="25"/>
      <c r="B22" s="312"/>
      <c r="C22" s="313"/>
      <c r="D22" s="314" t="s">
        <v>14</v>
      </c>
      <c r="E22" s="274" t="s">
        <v>110</v>
      </c>
      <c r="F22" s="1157"/>
      <c r="G22" s="1158"/>
      <c r="H22" s="1159">
        <v>30</v>
      </c>
      <c r="I22" s="1160"/>
      <c r="J22" s="1161"/>
      <c r="K22" s="1162">
        <f t="shared" si="1"/>
        <v>30</v>
      </c>
      <c r="L22" s="1164">
        <v>0</v>
      </c>
      <c r="M22" s="1164">
        <v>0</v>
      </c>
      <c r="N22" s="1164">
        <v>33.83</v>
      </c>
    </row>
    <row r="23" spans="1:14" x14ac:dyDescent="0.2">
      <c r="A23" s="27"/>
      <c r="B23" s="307">
        <v>3</v>
      </c>
      <c r="C23" s="240" t="s">
        <v>101</v>
      </c>
      <c r="D23" s="271"/>
      <c r="E23" s="271"/>
      <c r="F23" s="1148">
        <f>SUM(F26)</f>
        <v>0</v>
      </c>
      <c r="G23" s="1149">
        <f>SUM(G26)</f>
        <v>0</v>
      </c>
      <c r="H23" s="1149">
        <f>SUM(H24)</f>
        <v>530</v>
      </c>
      <c r="I23" s="1149">
        <f>SUM(I26)</f>
        <v>0</v>
      </c>
      <c r="J23" s="1175">
        <f>SUM(J26)</f>
        <v>0</v>
      </c>
      <c r="K23" s="1150">
        <f t="shared" si="1"/>
        <v>530</v>
      </c>
      <c r="L23" s="1168">
        <f>L24</f>
        <v>88.5</v>
      </c>
      <c r="M23" s="1168">
        <f>M24</f>
        <v>1442.78</v>
      </c>
      <c r="N23" s="1168">
        <f>N24</f>
        <v>1442.78</v>
      </c>
    </row>
    <row r="24" spans="1:14" x14ac:dyDescent="0.2">
      <c r="A24" s="25"/>
      <c r="B24" s="312"/>
      <c r="C24" s="318" t="s">
        <v>235</v>
      </c>
      <c r="D24" s="310" t="s">
        <v>101</v>
      </c>
      <c r="E24" s="311"/>
      <c r="F24" s="1176">
        <f>F25+F26</f>
        <v>0</v>
      </c>
      <c r="G24" s="1177">
        <f>SUM(G26)</f>
        <v>0</v>
      </c>
      <c r="H24" s="1178">
        <f>H25+H26</f>
        <v>530</v>
      </c>
      <c r="I24" s="1179">
        <f>SUM(I26)</f>
        <v>0</v>
      </c>
      <c r="J24" s="1180">
        <f>SUM(J26)</f>
        <v>0</v>
      </c>
      <c r="K24" s="1181">
        <f t="shared" si="1"/>
        <v>530</v>
      </c>
      <c r="L24" s="1182">
        <f>L26+L25</f>
        <v>88.5</v>
      </c>
      <c r="M24" s="1182">
        <f>M26+M25</f>
        <v>1442.78</v>
      </c>
      <c r="N24" s="1182">
        <f>N26+N25</f>
        <v>1442.78</v>
      </c>
    </row>
    <row r="25" spans="1:14" x14ac:dyDescent="0.2">
      <c r="A25" s="27"/>
      <c r="B25" s="319"/>
      <c r="C25" s="320"/>
      <c r="D25" s="321">
        <v>1</v>
      </c>
      <c r="E25" s="170" t="s">
        <v>168</v>
      </c>
      <c r="F25" s="1183"/>
      <c r="G25" s="1184"/>
      <c r="H25" s="1184">
        <v>30</v>
      </c>
      <c r="I25" s="1184"/>
      <c r="J25" s="1184"/>
      <c r="K25" s="1162">
        <f t="shared" si="1"/>
        <v>30</v>
      </c>
      <c r="L25" s="1185">
        <v>38.5</v>
      </c>
      <c r="M25" s="1185">
        <v>38.5</v>
      </c>
      <c r="N25" s="1185">
        <v>38.5</v>
      </c>
    </row>
    <row r="26" spans="1:14" ht="13.5" thickBot="1" x14ac:dyDescent="0.25">
      <c r="A26" s="568"/>
      <c r="B26" s="322"/>
      <c r="C26" s="323"/>
      <c r="D26" s="324" t="s">
        <v>13</v>
      </c>
      <c r="E26" s="325" t="s">
        <v>283</v>
      </c>
      <c r="F26" s="1186"/>
      <c r="G26" s="1187"/>
      <c r="H26" s="1188">
        <v>500</v>
      </c>
      <c r="I26" s="1189"/>
      <c r="J26" s="1190"/>
      <c r="K26" s="1191">
        <v>500</v>
      </c>
      <c r="L26" s="1192">
        <v>50</v>
      </c>
      <c r="M26" s="1192">
        <v>1404.28</v>
      </c>
      <c r="N26" s="1192">
        <v>1404.28</v>
      </c>
    </row>
    <row r="27" spans="1:14" x14ac:dyDescent="0.2">
      <c r="A27" s="131"/>
      <c r="B27" s="125"/>
      <c r="C27" s="316"/>
      <c r="D27" s="326"/>
      <c r="E27" s="327"/>
      <c r="F27" s="328"/>
      <c r="G27" s="328"/>
      <c r="H27" s="329"/>
      <c r="I27" s="328"/>
      <c r="J27" s="173"/>
      <c r="K27" s="330"/>
      <c r="L27" s="331"/>
      <c r="M27" s="331"/>
      <c r="N27" s="331"/>
    </row>
    <row r="28" spans="1:14" x14ac:dyDescent="0.2">
      <c r="A28" s="131"/>
      <c r="B28" s="125"/>
      <c r="C28" s="316"/>
      <c r="D28" s="326"/>
      <c r="E28" s="327"/>
      <c r="F28" s="328"/>
      <c r="G28" s="328"/>
      <c r="H28" s="329"/>
      <c r="I28" s="328"/>
      <c r="J28" s="173"/>
      <c r="K28" s="330"/>
      <c r="L28" s="331"/>
      <c r="M28" s="331"/>
      <c r="N28" s="331"/>
    </row>
  </sheetData>
  <mergeCells count="10">
    <mergeCell ref="A1:L1"/>
    <mergeCell ref="A3:K3"/>
    <mergeCell ref="J6:J7"/>
    <mergeCell ref="F4:K4"/>
    <mergeCell ref="K6:K7"/>
    <mergeCell ref="F6:F7"/>
    <mergeCell ref="G6:G7"/>
    <mergeCell ref="H6:H7"/>
    <mergeCell ref="I6:I7"/>
    <mergeCell ref="D5:E5"/>
  </mergeCells>
  <phoneticPr fontId="3" type="noConversion"/>
  <printOptions horizontalCentered="1"/>
  <pageMargins left="0.15748031496062992" right="0.15748031496062992" top="0.78740157480314965" bottom="0.59055118110236227" header="0" footer="0.51181102362204722"/>
  <pageSetup paperSize="9" orientation="landscape" r:id="rId1"/>
  <headerFooter alignWithMargins="0">
    <oddFooter>&amp;LNávrh rozpočtu 2015&amp;CP3&amp;Rv11022015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zoomScale="115" zoomScaleNormal="115" zoomScaleSheetLayoutView="100" workbookViewId="0">
      <selection activeCell="M13" sqref="M13"/>
    </sheetView>
  </sheetViews>
  <sheetFormatPr defaultRowHeight="12.75" x14ac:dyDescent="0.2"/>
  <cols>
    <col min="1" max="1" width="3.85546875" style="1" customWidth="1"/>
    <col min="2" max="2" width="3.42578125" style="81" customWidth="1"/>
    <col min="3" max="3" width="6.7109375" style="16" customWidth="1"/>
    <col min="4" max="4" width="2" style="16" customWidth="1"/>
    <col min="5" max="5" width="39.42578125" style="16" customWidth="1"/>
    <col min="6" max="6" width="10.42578125" style="16" customWidth="1"/>
    <col min="7" max="7" width="10.42578125" style="16" hidden="1" customWidth="1"/>
    <col min="8" max="8" width="10.42578125" style="16" customWidth="1"/>
    <col min="9" max="9" width="10.42578125" style="16" hidden="1" customWidth="1"/>
    <col min="10" max="10" width="10.42578125" style="16" customWidth="1"/>
    <col min="11" max="11" width="12" style="1290" customWidth="1"/>
    <col min="12" max="13" width="12" style="742" customWidth="1"/>
    <col min="14" max="16384" width="9.140625" style="16"/>
  </cols>
  <sheetData>
    <row r="1" spans="1:13" ht="23.25" x14ac:dyDescent="0.35">
      <c r="A1" s="1430" t="s">
        <v>236</v>
      </c>
      <c r="B1" s="1430"/>
      <c r="C1" s="1430"/>
      <c r="D1" s="1430"/>
      <c r="E1" s="1430"/>
      <c r="F1" s="1430"/>
      <c r="G1" s="1430"/>
      <c r="H1" s="1430"/>
      <c r="I1" s="1430"/>
      <c r="J1" s="1430"/>
      <c r="K1" s="1430"/>
    </row>
    <row r="2" spans="1:13" ht="13.5" thickBot="1" x14ac:dyDescent="0.25"/>
    <row r="3" spans="1:13" ht="13.5" customHeight="1" thickBot="1" x14ac:dyDescent="0.25">
      <c r="A3" s="1416" t="s">
        <v>370</v>
      </c>
      <c r="B3" s="1417"/>
      <c r="C3" s="1417"/>
      <c r="D3" s="1417"/>
      <c r="E3" s="1417"/>
      <c r="F3" s="1417"/>
      <c r="G3" s="1417"/>
      <c r="H3" s="1417"/>
      <c r="I3" s="1417"/>
      <c r="J3" s="1431"/>
      <c r="K3" s="1291"/>
      <c r="L3" s="1112"/>
      <c r="M3" s="1112"/>
    </row>
    <row r="4" spans="1:13" ht="18.75" customHeight="1" x14ac:dyDescent="0.3">
      <c r="A4" s="6"/>
      <c r="B4" s="332"/>
      <c r="C4" s="199"/>
      <c r="D4" s="200"/>
      <c r="E4" s="333"/>
      <c r="F4" s="1437" t="s">
        <v>132</v>
      </c>
      <c r="G4" s="1438"/>
      <c r="H4" s="1438"/>
      <c r="I4" s="1438"/>
      <c r="J4" s="1439"/>
      <c r="K4" s="1292"/>
      <c r="L4" s="1113"/>
      <c r="M4" s="1113"/>
    </row>
    <row r="5" spans="1:13" ht="24.75" thickBot="1" x14ac:dyDescent="0.25">
      <c r="A5" s="7"/>
      <c r="B5" s="334" t="s">
        <v>94</v>
      </c>
      <c r="C5" s="204" t="s">
        <v>17</v>
      </c>
      <c r="D5" s="1442" t="s">
        <v>18</v>
      </c>
      <c r="E5" s="1443"/>
      <c r="F5" s="335"/>
      <c r="G5" s="336"/>
      <c r="H5" s="336"/>
      <c r="I5" s="336"/>
      <c r="J5" s="337"/>
      <c r="K5" s="1292" t="s">
        <v>470</v>
      </c>
      <c r="L5" s="1113" t="s">
        <v>473</v>
      </c>
      <c r="M5" s="1113" t="s">
        <v>493</v>
      </c>
    </row>
    <row r="6" spans="1:13" ht="12.75" customHeight="1" x14ac:dyDescent="0.2">
      <c r="A6" s="8"/>
      <c r="B6" s="338" t="s">
        <v>95</v>
      </c>
      <c r="C6" s="211" t="s">
        <v>93</v>
      </c>
      <c r="D6" s="212"/>
      <c r="E6" s="339" t="s">
        <v>11</v>
      </c>
      <c r="F6" s="1432">
        <v>610</v>
      </c>
      <c r="G6" s="1434">
        <v>620</v>
      </c>
      <c r="H6" s="1434">
        <v>630</v>
      </c>
      <c r="I6" s="1435">
        <v>640</v>
      </c>
      <c r="J6" s="1440" t="s">
        <v>410</v>
      </c>
      <c r="K6" s="1292"/>
      <c r="L6" s="1113"/>
      <c r="M6" s="1113"/>
    </row>
    <row r="7" spans="1:13" ht="13.5" thickBot="1" x14ac:dyDescent="0.25">
      <c r="A7" s="9"/>
      <c r="B7" s="340"/>
      <c r="C7" s="213"/>
      <c r="D7" s="214"/>
      <c r="E7" s="341"/>
      <c r="F7" s="1433"/>
      <c r="G7" s="1408"/>
      <c r="H7" s="1408"/>
      <c r="I7" s="1436"/>
      <c r="J7" s="1441"/>
      <c r="K7" s="1292"/>
      <c r="L7" s="1113"/>
      <c r="M7" s="1113"/>
    </row>
    <row r="8" spans="1:13" ht="16.5" thickTop="1" x14ac:dyDescent="0.25">
      <c r="A8" s="87"/>
      <c r="B8" s="342">
        <v>1</v>
      </c>
      <c r="C8" s="343" t="s">
        <v>236</v>
      </c>
      <c r="D8" s="344"/>
      <c r="E8" s="345"/>
      <c r="F8" s="723">
        <f>+F9+F11</f>
        <v>54</v>
      </c>
      <c r="G8" s="724">
        <f>+G9</f>
        <v>0</v>
      </c>
      <c r="H8" s="724">
        <f>+H9+H11</f>
        <v>0</v>
      </c>
      <c r="I8" s="725">
        <f>+I9</f>
        <v>0</v>
      </c>
      <c r="J8" s="726">
        <f>+J9+J11</f>
        <v>1554</v>
      </c>
      <c r="K8" s="1293">
        <f>SUM(K9+K11)</f>
        <v>33.11</v>
      </c>
      <c r="L8" s="1254">
        <f>SUM(L9+L11)</f>
        <v>1633.56</v>
      </c>
      <c r="M8" s="1254">
        <f>SUM(M9+M11)</f>
        <v>1654.45</v>
      </c>
    </row>
    <row r="9" spans="1:13" ht="15.75" x14ac:dyDescent="0.25">
      <c r="A9" s="87"/>
      <c r="B9" s="346"/>
      <c r="C9" s="347" t="s">
        <v>240</v>
      </c>
      <c r="D9" s="190" t="s">
        <v>102</v>
      </c>
      <c r="E9" s="348"/>
      <c r="F9" s="727">
        <v>54</v>
      </c>
      <c r="G9" s="716">
        <f>SUM(G10)</f>
        <v>0</v>
      </c>
      <c r="H9" s="728">
        <v>0</v>
      </c>
      <c r="I9" s="729">
        <f>SUM(I10)</f>
        <v>0</v>
      </c>
      <c r="J9" s="1041">
        <f t="shared" ref="J9:J10" si="0">SUM(F9:I9)</f>
        <v>54</v>
      </c>
      <c r="K9" s="1294">
        <f>SUM(K10)</f>
        <v>33.11</v>
      </c>
      <c r="L9" s="1255">
        <f>SUM(L10)</f>
        <v>33.11</v>
      </c>
      <c r="M9" s="1255">
        <f>SUM(M10)</f>
        <v>54</v>
      </c>
    </row>
    <row r="10" spans="1:13" ht="15.75" x14ac:dyDescent="0.25">
      <c r="A10" s="87"/>
      <c r="B10" s="349"/>
      <c r="C10" s="350"/>
      <c r="D10" s="194" t="s">
        <v>12</v>
      </c>
      <c r="E10" s="351" t="s">
        <v>242</v>
      </c>
      <c r="F10" s="377">
        <v>54</v>
      </c>
      <c r="G10" s="378">
        <v>0</v>
      </c>
      <c r="H10" s="465">
        <v>0</v>
      </c>
      <c r="I10" s="730"/>
      <c r="J10" s="1042">
        <f t="shared" si="0"/>
        <v>54</v>
      </c>
      <c r="K10" s="1295">
        <v>33.11</v>
      </c>
      <c r="L10" s="1256">
        <v>33.11</v>
      </c>
      <c r="M10" s="1256">
        <v>54</v>
      </c>
    </row>
    <row r="11" spans="1:13" ht="15.75" x14ac:dyDescent="0.25">
      <c r="A11" s="87"/>
      <c r="B11" s="342">
        <v>2</v>
      </c>
      <c r="C11" s="343" t="s">
        <v>97</v>
      </c>
      <c r="D11" s="344"/>
      <c r="E11" s="345"/>
      <c r="F11" s="723">
        <f>+F12</f>
        <v>0</v>
      </c>
      <c r="G11" s="731">
        <f t="shared" ref="G11:J11" si="1">+G12</f>
        <v>0</v>
      </c>
      <c r="H11" s="731">
        <f t="shared" si="1"/>
        <v>0</v>
      </c>
      <c r="I11" s="732">
        <f t="shared" si="1"/>
        <v>0</v>
      </c>
      <c r="J11" s="726">
        <f t="shared" si="1"/>
        <v>1500</v>
      </c>
      <c r="K11" s="1293">
        <f>SUM(K13:K15)</f>
        <v>0</v>
      </c>
      <c r="L11" s="1254">
        <f>SUM(L13:L15)</f>
        <v>1600.45</v>
      </c>
      <c r="M11" s="1254">
        <f>SUM(M13:M15)</f>
        <v>1600.45</v>
      </c>
    </row>
    <row r="12" spans="1:13" ht="15.75" x14ac:dyDescent="0.25">
      <c r="A12" s="87"/>
      <c r="B12" s="346"/>
      <c r="C12" s="347" t="s">
        <v>241</v>
      </c>
      <c r="D12" s="190" t="s">
        <v>97</v>
      </c>
      <c r="E12" s="348"/>
      <c r="F12" s="727">
        <f>SUM(F13:F15)</f>
        <v>0</v>
      </c>
      <c r="G12" s="716">
        <f>SUM(G13:G15)</f>
        <v>0</v>
      </c>
      <c r="H12" s="733">
        <f>SUM(H13:H15)</f>
        <v>0</v>
      </c>
      <c r="I12" s="734">
        <f>SUM(I13:I15)</f>
        <v>0</v>
      </c>
      <c r="J12" s="1043">
        <v>1500</v>
      </c>
      <c r="K12" s="1293">
        <f>SUM(K14:K16)</f>
        <v>0</v>
      </c>
      <c r="L12" s="1254">
        <f>SUM(L13:L15)</f>
        <v>1600.45</v>
      </c>
      <c r="M12" s="1254">
        <f>SUM(M13:M15)</f>
        <v>1600.45</v>
      </c>
    </row>
    <row r="13" spans="1:13" ht="15.75" x14ac:dyDescent="0.25">
      <c r="A13" s="87"/>
      <c r="B13" s="352"/>
      <c r="C13" s="353"/>
      <c r="D13" s="354">
        <v>1</v>
      </c>
      <c r="E13" s="351" t="s">
        <v>111</v>
      </c>
      <c r="F13" s="377"/>
      <c r="G13" s="735"/>
      <c r="H13" s="736">
        <v>0</v>
      </c>
      <c r="I13" s="737"/>
      <c r="J13" s="1044">
        <v>500</v>
      </c>
      <c r="K13" s="1296">
        <v>0</v>
      </c>
      <c r="L13" s="1257">
        <v>981.73</v>
      </c>
      <c r="M13" s="1257">
        <v>981.73</v>
      </c>
    </row>
    <row r="14" spans="1:13" ht="15.75" x14ac:dyDescent="0.25">
      <c r="A14" s="87"/>
      <c r="B14" s="352"/>
      <c r="C14" s="353"/>
      <c r="D14" s="354">
        <v>2</v>
      </c>
      <c r="E14" s="355" t="s">
        <v>244</v>
      </c>
      <c r="F14" s="377"/>
      <c r="G14" s="735"/>
      <c r="H14" s="736">
        <v>0</v>
      </c>
      <c r="I14" s="737"/>
      <c r="J14" s="1044">
        <v>500</v>
      </c>
      <c r="K14" s="1295">
        <v>0</v>
      </c>
      <c r="L14" s="1256">
        <v>618.72</v>
      </c>
      <c r="M14" s="1256">
        <v>618.72</v>
      </c>
    </row>
    <row r="15" spans="1:13" ht="16.5" thickBot="1" x14ac:dyDescent="0.3">
      <c r="A15" s="96"/>
      <c r="B15" s="356"/>
      <c r="C15" s="357"/>
      <c r="D15" s="358">
        <v>3</v>
      </c>
      <c r="E15" s="359" t="s">
        <v>243</v>
      </c>
      <c r="F15" s="738"/>
      <c r="G15" s="499"/>
      <c r="H15" s="500">
        <v>0</v>
      </c>
      <c r="I15" s="739"/>
      <c r="J15" s="1045">
        <v>500</v>
      </c>
      <c r="K15" s="1297">
        <v>0</v>
      </c>
      <c r="L15" s="1258">
        <v>0</v>
      </c>
      <c r="M15" s="1258">
        <v>0</v>
      </c>
    </row>
  </sheetData>
  <mergeCells count="9">
    <mergeCell ref="A1:K1"/>
    <mergeCell ref="A3:J3"/>
    <mergeCell ref="F6:F7"/>
    <mergeCell ref="G6:G7"/>
    <mergeCell ref="H6:H7"/>
    <mergeCell ref="I6:I7"/>
    <mergeCell ref="F4:J4"/>
    <mergeCell ref="J6:J7"/>
    <mergeCell ref="D5:E5"/>
  </mergeCells>
  <phoneticPr fontId="3" type="noConversion"/>
  <printOptions horizontalCentered="1"/>
  <pageMargins left="0" right="0" top="0.74803149606299213" bottom="0.6692913385826772" header="0.51181102362204722" footer="0.51181102362204722"/>
  <pageSetup paperSize="9" scale="90" orientation="portrait" r:id="rId1"/>
  <headerFooter alignWithMargins="0">
    <oddFooter>&amp;LNávrh Rozpočtu 2015&amp;CP4&amp;Rv11022015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zoomScale="115" zoomScaleNormal="115" workbookViewId="0">
      <selection activeCell="N25" sqref="N25"/>
    </sheetView>
  </sheetViews>
  <sheetFormatPr defaultRowHeight="12.75" x14ac:dyDescent="0.2"/>
  <cols>
    <col min="1" max="1" width="3.140625" style="1" customWidth="1"/>
    <col min="2" max="2" width="3.42578125" style="81" customWidth="1"/>
    <col min="3" max="3" width="7.28515625" style="16" customWidth="1"/>
    <col min="4" max="4" width="2.28515625" style="16" customWidth="1"/>
    <col min="5" max="5" width="29.85546875" style="16" customWidth="1"/>
    <col min="6" max="6" width="12.5703125" style="16" customWidth="1"/>
    <col min="7" max="7" width="12.5703125" style="16" hidden="1" customWidth="1"/>
    <col min="8" max="8" width="12.5703125" style="16" customWidth="1"/>
    <col min="9" max="10" width="12.5703125" style="16" hidden="1" customWidth="1"/>
    <col min="11" max="11" width="12.5703125" style="16" customWidth="1"/>
    <col min="12" max="14" width="15.7109375" style="123" customWidth="1"/>
    <col min="15" max="16384" width="9.140625" style="16"/>
  </cols>
  <sheetData>
    <row r="1" spans="1:14" ht="23.25" x14ac:dyDescent="0.35">
      <c r="A1" s="1447" t="s">
        <v>246</v>
      </c>
      <c r="B1" s="1447"/>
      <c r="C1" s="1447"/>
      <c r="D1" s="1447"/>
      <c r="E1" s="1447"/>
      <c r="F1" s="1447"/>
      <c r="G1" s="1447"/>
      <c r="H1" s="1447"/>
      <c r="I1" s="1447"/>
      <c r="J1" s="1447"/>
      <c r="K1" s="1447"/>
      <c r="L1" s="1447"/>
      <c r="M1" s="16"/>
      <c r="N1" s="16"/>
    </row>
    <row r="2" spans="1:14" ht="15.75" thickBot="1" x14ac:dyDescent="0.25">
      <c r="A2" s="92"/>
      <c r="B2" s="92"/>
      <c r="C2" s="19"/>
      <c r="D2" s="19"/>
      <c r="E2" s="19"/>
      <c r="F2" s="19"/>
      <c r="G2" s="19"/>
      <c r="H2" s="19"/>
      <c r="I2" s="19"/>
      <c r="J2" s="19"/>
      <c r="K2" s="19"/>
      <c r="L2" s="97"/>
      <c r="M2" s="97"/>
      <c r="N2" s="97"/>
    </row>
    <row r="3" spans="1:14" ht="23.25" customHeight="1" thickBot="1" x14ac:dyDescent="0.3">
      <c r="A3" s="1450" t="s">
        <v>370</v>
      </c>
      <c r="B3" s="1451"/>
      <c r="C3" s="1451"/>
      <c r="D3" s="1451"/>
      <c r="E3" s="1451"/>
      <c r="F3" s="1451"/>
      <c r="G3" s="1451"/>
      <c r="H3" s="1451"/>
      <c r="I3" s="1451"/>
      <c r="J3" s="1451"/>
      <c r="K3" s="1452"/>
      <c r="L3" s="1444" t="s">
        <v>470</v>
      </c>
      <c r="M3" s="1444" t="s">
        <v>473</v>
      </c>
      <c r="N3" s="1444" t="s">
        <v>493</v>
      </c>
    </row>
    <row r="4" spans="1:14" ht="18.75" customHeight="1" x14ac:dyDescent="0.25">
      <c r="A4" s="82"/>
      <c r="B4" s="360"/>
      <c r="C4" s="129"/>
      <c r="D4" s="136"/>
      <c r="E4" s="361"/>
      <c r="F4" s="1437" t="s">
        <v>132</v>
      </c>
      <c r="G4" s="1438"/>
      <c r="H4" s="1438"/>
      <c r="I4" s="1438"/>
      <c r="J4" s="1438"/>
      <c r="K4" s="1439"/>
      <c r="L4" s="1445"/>
      <c r="M4" s="1445"/>
      <c r="N4" s="1445"/>
    </row>
    <row r="5" spans="1:14" ht="15" x14ac:dyDescent="0.2">
      <c r="A5" s="83"/>
      <c r="B5" s="362" t="s">
        <v>94</v>
      </c>
      <c r="C5" s="363" t="s">
        <v>17</v>
      </c>
      <c r="D5" s="364"/>
      <c r="E5" s="365"/>
      <c r="F5" s="1456" t="s">
        <v>18</v>
      </c>
      <c r="G5" s="1457"/>
      <c r="H5" s="1457"/>
      <c r="I5" s="1457"/>
      <c r="J5" s="1457"/>
      <c r="K5" s="1458"/>
      <c r="L5" s="1445"/>
      <c r="M5" s="1445"/>
      <c r="N5" s="1445"/>
    </row>
    <row r="6" spans="1:14" ht="15" x14ac:dyDescent="0.2">
      <c r="A6" s="84"/>
      <c r="B6" s="366" t="s">
        <v>95</v>
      </c>
      <c r="C6" s="367" t="s">
        <v>93</v>
      </c>
      <c r="D6" s="185"/>
      <c r="E6" s="186" t="s">
        <v>11</v>
      </c>
      <c r="F6" s="1453">
        <v>610</v>
      </c>
      <c r="G6" s="1455">
        <v>620</v>
      </c>
      <c r="H6" s="1455">
        <v>630</v>
      </c>
      <c r="I6" s="1455">
        <v>640</v>
      </c>
      <c r="J6" s="1384">
        <v>650</v>
      </c>
      <c r="K6" s="1448" t="s">
        <v>9</v>
      </c>
      <c r="L6" s="1445"/>
      <c r="M6" s="1445"/>
      <c r="N6" s="1445"/>
    </row>
    <row r="7" spans="1:14" ht="15.75" thickBot="1" x14ac:dyDescent="0.25">
      <c r="A7" s="85"/>
      <c r="B7" s="368"/>
      <c r="C7" s="369"/>
      <c r="D7" s="188"/>
      <c r="E7" s="189"/>
      <c r="F7" s="1454"/>
      <c r="G7" s="1391"/>
      <c r="H7" s="1391"/>
      <c r="I7" s="1391"/>
      <c r="J7" s="1385"/>
      <c r="K7" s="1449"/>
      <c r="L7" s="1446"/>
      <c r="M7" s="1446"/>
      <c r="N7" s="1446"/>
    </row>
    <row r="8" spans="1:14" ht="17.25" thickTop="1" thickBot="1" x14ac:dyDescent="0.3">
      <c r="A8" s="86"/>
      <c r="B8" s="370" t="s">
        <v>245</v>
      </c>
      <c r="C8" s="371"/>
      <c r="D8" s="372"/>
      <c r="E8" s="372"/>
      <c r="F8" s="829">
        <f t="shared" ref="F8:L8" si="0">SUM(F10:F16)</f>
        <v>550</v>
      </c>
      <c r="G8" s="830">
        <f t="shared" si="0"/>
        <v>0</v>
      </c>
      <c r="H8" s="830">
        <f t="shared" si="0"/>
        <v>24500</v>
      </c>
      <c r="I8" s="830">
        <f t="shared" si="0"/>
        <v>0</v>
      </c>
      <c r="J8" s="830">
        <f t="shared" si="0"/>
        <v>0</v>
      </c>
      <c r="K8" s="831">
        <f t="shared" si="0"/>
        <v>25050</v>
      </c>
      <c r="L8" s="832">
        <f t="shared" si="0"/>
        <v>15905.79</v>
      </c>
      <c r="M8" s="832">
        <f t="shared" ref="M8:N8" si="1">SUM(M10:M16)</f>
        <v>29873.11</v>
      </c>
      <c r="N8" s="832">
        <f t="shared" si="1"/>
        <v>35431.58</v>
      </c>
    </row>
    <row r="9" spans="1:14" ht="16.5" thickTop="1" x14ac:dyDescent="0.25">
      <c r="A9" s="87"/>
      <c r="B9" s="346"/>
      <c r="C9" s="347" t="s">
        <v>247</v>
      </c>
      <c r="D9" s="190" t="s">
        <v>6</v>
      </c>
      <c r="E9" s="373"/>
      <c r="F9" s="833">
        <f t="shared" ref="F9:L9" si="2">SUM(F10:F16)</f>
        <v>550</v>
      </c>
      <c r="G9" s="834">
        <f t="shared" si="2"/>
        <v>0</v>
      </c>
      <c r="H9" s="834">
        <f t="shared" si="2"/>
        <v>24500</v>
      </c>
      <c r="I9" s="834">
        <f t="shared" si="2"/>
        <v>0</v>
      </c>
      <c r="J9" s="834">
        <f t="shared" si="2"/>
        <v>0</v>
      </c>
      <c r="K9" s="835">
        <f t="shared" si="2"/>
        <v>25050</v>
      </c>
      <c r="L9" s="836">
        <f t="shared" si="2"/>
        <v>15905.79</v>
      </c>
      <c r="M9" s="836">
        <f t="shared" ref="M9:N9" si="3">SUM(M10:M16)</f>
        <v>29873.11</v>
      </c>
      <c r="N9" s="836">
        <f t="shared" si="3"/>
        <v>35431.58</v>
      </c>
    </row>
    <row r="10" spans="1:14" ht="15.75" x14ac:dyDescent="0.25">
      <c r="A10" s="87"/>
      <c r="B10" s="374"/>
      <c r="C10" s="375"/>
      <c r="D10" s="194" t="s">
        <v>12</v>
      </c>
      <c r="E10" s="376" t="s">
        <v>63</v>
      </c>
      <c r="F10" s="794"/>
      <c r="G10" s="691"/>
      <c r="H10" s="691">
        <v>15000</v>
      </c>
      <c r="I10" s="691"/>
      <c r="J10" s="691"/>
      <c r="K10" s="786">
        <f t="shared" ref="K10:K16" si="4">SUM(F10:J10)</f>
        <v>15000</v>
      </c>
      <c r="L10" s="837">
        <v>8287.2000000000007</v>
      </c>
      <c r="M10" s="837">
        <v>12822.8</v>
      </c>
      <c r="N10" s="837">
        <v>15250</v>
      </c>
    </row>
    <row r="11" spans="1:14" ht="15.75" x14ac:dyDescent="0.25">
      <c r="A11" s="87"/>
      <c r="B11" s="374"/>
      <c r="C11" s="374"/>
      <c r="D11" s="374" t="s">
        <v>13</v>
      </c>
      <c r="E11" s="379" t="s">
        <v>112</v>
      </c>
      <c r="F11" s="839"/>
      <c r="G11" s="840"/>
      <c r="H11" s="841">
        <v>7000</v>
      </c>
      <c r="I11" s="840"/>
      <c r="J11" s="840"/>
      <c r="K11" s="847">
        <f t="shared" si="4"/>
        <v>7000</v>
      </c>
      <c r="L11" s="842">
        <v>4374.1099999999997</v>
      </c>
      <c r="M11" s="842">
        <v>10419.200000000001</v>
      </c>
      <c r="N11" s="842">
        <v>12980.76</v>
      </c>
    </row>
    <row r="12" spans="1:14" ht="15.75" x14ac:dyDescent="0.25">
      <c r="A12" s="98"/>
      <c r="B12" s="374"/>
      <c r="C12" s="374"/>
      <c r="D12" s="374" t="s">
        <v>14</v>
      </c>
      <c r="E12" s="379" t="s">
        <v>248</v>
      </c>
      <c r="F12" s="839"/>
      <c r="G12" s="840"/>
      <c r="H12" s="841">
        <v>1000</v>
      </c>
      <c r="I12" s="840"/>
      <c r="J12" s="840"/>
      <c r="K12" s="847">
        <v>1000</v>
      </c>
      <c r="L12" s="693">
        <v>504</v>
      </c>
      <c r="M12" s="693">
        <v>936</v>
      </c>
      <c r="N12" s="693">
        <v>936</v>
      </c>
    </row>
    <row r="13" spans="1:14" ht="15.75" x14ac:dyDescent="0.25">
      <c r="A13" s="98"/>
      <c r="B13" s="374"/>
      <c r="C13" s="374"/>
      <c r="D13" s="374">
        <v>4</v>
      </c>
      <c r="E13" s="379" t="s">
        <v>426</v>
      </c>
      <c r="F13" s="839"/>
      <c r="G13" s="840"/>
      <c r="H13" s="841">
        <v>0</v>
      </c>
      <c r="I13" s="840"/>
      <c r="J13" s="840"/>
      <c r="K13" s="847">
        <v>0</v>
      </c>
      <c r="L13" s="693">
        <v>1206</v>
      </c>
      <c r="M13" s="693">
        <v>1824</v>
      </c>
      <c r="N13" s="693">
        <v>1824</v>
      </c>
    </row>
    <row r="14" spans="1:14" ht="15.75" x14ac:dyDescent="0.25">
      <c r="A14" s="98"/>
      <c r="B14" s="374"/>
      <c r="C14" s="374"/>
      <c r="D14" s="374">
        <v>5</v>
      </c>
      <c r="E14" s="379" t="s">
        <v>432</v>
      </c>
      <c r="F14" s="839"/>
      <c r="G14" s="840"/>
      <c r="H14" s="841">
        <v>0</v>
      </c>
      <c r="I14" s="840"/>
      <c r="J14" s="840"/>
      <c r="K14" s="847">
        <v>0</v>
      </c>
      <c r="L14" s="693">
        <v>36</v>
      </c>
      <c r="M14" s="693">
        <v>36</v>
      </c>
      <c r="N14" s="693">
        <v>36</v>
      </c>
    </row>
    <row r="15" spans="1:14" ht="15.75" x14ac:dyDescent="0.25">
      <c r="A15" s="98"/>
      <c r="B15" s="374"/>
      <c r="C15" s="380"/>
      <c r="D15" s="380">
        <v>6</v>
      </c>
      <c r="E15" s="381" t="s">
        <v>385</v>
      </c>
      <c r="F15" s="844"/>
      <c r="G15" s="845"/>
      <c r="H15" s="795">
        <v>800</v>
      </c>
      <c r="I15" s="845"/>
      <c r="J15" s="845"/>
      <c r="K15" s="791">
        <f t="shared" si="4"/>
        <v>800</v>
      </c>
      <c r="L15" s="710">
        <v>133.68</v>
      </c>
      <c r="M15" s="710">
        <v>133.68</v>
      </c>
      <c r="N15" s="710">
        <v>133.68</v>
      </c>
    </row>
    <row r="16" spans="1:14" ht="16.5" thickBot="1" x14ac:dyDescent="0.3">
      <c r="A16" s="96"/>
      <c r="B16" s="382"/>
      <c r="C16" s="383"/>
      <c r="D16" s="384" t="s">
        <v>431</v>
      </c>
      <c r="E16" s="385" t="s">
        <v>249</v>
      </c>
      <c r="F16" s="846">
        <v>550</v>
      </c>
      <c r="G16" s="702"/>
      <c r="H16" s="702">
        <v>700</v>
      </c>
      <c r="I16" s="702"/>
      <c r="J16" s="702"/>
      <c r="K16" s="848">
        <f t="shared" si="4"/>
        <v>1250</v>
      </c>
      <c r="L16" s="703">
        <v>1364.8</v>
      </c>
      <c r="M16" s="703">
        <v>3701.43</v>
      </c>
      <c r="N16" s="703">
        <v>4271.1400000000003</v>
      </c>
    </row>
  </sheetData>
  <mergeCells count="13">
    <mergeCell ref="M3:M7"/>
    <mergeCell ref="N3:N7"/>
    <mergeCell ref="A1:L1"/>
    <mergeCell ref="J6:J7"/>
    <mergeCell ref="K6:K7"/>
    <mergeCell ref="L3:L7"/>
    <mergeCell ref="A3:K3"/>
    <mergeCell ref="F6:F7"/>
    <mergeCell ref="G6:G7"/>
    <mergeCell ref="H6:H7"/>
    <mergeCell ref="F5:K5"/>
    <mergeCell ref="F4:K4"/>
    <mergeCell ref="I6:I7"/>
  </mergeCells>
  <phoneticPr fontId="3" type="noConversion"/>
  <printOptions horizontalCentered="1"/>
  <pageMargins left="0" right="0" top="0.98425196850393704" bottom="0.98425196850393704" header="0.51181102362204722" footer="0.51181102362204722"/>
  <pageSetup paperSize="9" orientation="portrait" r:id="rId1"/>
  <headerFooter alignWithMargins="0">
    <oddFooter>&amp;LNávrh Rozpočtu&amp;CP5&amp;Rv11022015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23</vt:i4>
      </vt:variant>
      <vt:variant>
        <vt:lpstr>Pomenované rozsahy</vt:lpstr>
      </vt:variant>
      <vt:variant>
        <vt:i4>15</vt:i4>
      </vt:variant>
    </vt:vector>
  </HeadingPairs>
  <TitlesOfParts>
    <vt:vector size="38" baseType="lpstr">
      <vt:lpstr>BP </vt:lpstr>
      <vt:lpstr>KP</vt:lpstr>
      <vt:lpstr>PFO</vt:lpstr>
      <vt:lpstr>Prijmy SUM</vt:lpstr>
      <vt:lpstr>P1</vt:lpstr>
      <vt:lpstr>P2</vt:lpstr>
      <vt:lpstr>P3</vt:lpstr>
      <vt:lpstr>P4</vt:lpstr>
      <vt:lpstr>P5</vt:lpstr>
      <vt:lpstr>P6</vt:lpstr>
      <vt:lpstr>P7</vt:lpstr>
      <vt:lpstr>P8</vt:lpstr>
      <vt:lpstr>P9</vt:lpstr>
      <vt:lpstr>P10</vt:lpstr>
      <vt:lpstr>P11</vt:lpstr>
      <vt:lpstr>P12</vt:lpstr>
      <vt:lpstr>KV</vt:lpstr>
      <vt:lpstr>VFO </vt:lpstr>
      <vt:lpstr>Výdavky SUM</vt:lpstr>
      <vt:lpstr>SUM </vt:lpstr>
      <vt:lpstr>Podnikateľké príjmy</vt:lpstr>
      <vt:lpstr>Podnikateľské výdavky</vt:lpstr>
      <vt:lpstr>Sumár</vt:lpstr>
      <vt:lpstr>'BP '!Oblasť_tlače</vt:lpstr>
      <vt:lpstr>KV!Oblasť_tlače</vt:lpstr>
      <vt:lpstr>'P1'!Oblasť_tlače</vt:lpstr>
      <vt:lpstr>'P10'!Oblasť_tlače</vt:lpstr>
      <vt:lpstr>'P11'!Oblasť_tlače</vt:lpstr>
      <vt:lpstr>'P12'!Oblasť_tlače</vt:lpstr>
      <vt:lpstr>'P2'!Oblasť_tlače</vt:lpstr>
      <vt:lpstr>'P3'!Oblasť_tlače</vt:lpstr>
      <vt:lpstr>'P4'!Oblasť_tlače</vt:lpstr>
      <vt:lpstr>'P5'!Oblasť_tlače</vt:lpstr>
      <vt:lpstr>'P6'!Oblasť_tlače</vt:lpstr>
      <vt:lpstr>'P7'!Oblasť_tlače</vt:lpstr>
      <vt:lpstr>'P8'!Oblasť_tlače</vt:lpstr>
      <vt:lpstr>'P9'!Oblasť_tlače</vt:lpstr>
      <vt:lpstr>'SUM '!Oblasť_tlače</vt:lpstr>
    </vt:vector>
  </TitlesOfParts>
  <Company>MÚ Trenčín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MUTN</dc:creator>
  <cp:lastModifiedBy>GAŠPAREKOVÁ Rozália</cp:lastModifiedBy>
  <cp:lastPrinted>2019-09-18T13:40:45Z</cp:lastPrinted>
  <dcterms:created xsi:type="dcterms:W3CDTF">2006-06-21T07:20:26Z</dcterms:created>
  <dcterms:modified xsi:type="dcterms:W3CDTF">2019-09-18T13:41:36Z</dcterms:modified>
</cp:coreProperties>
</file>