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zpočty\2020\"/>
    </mc:Choice>
  </mc:AlternateContent>
  <bookViews>
    <workbookView xWindow="0" yWindow="0" windowWidth="28800" windowHeight="12435" tabRatio="945" activeTab="4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P13" sheetId="93" r:id="rId17"/>
    <sheet name="P14" sheetId="94" r:id="rId18"/>
    <sheet name="KV" sheetId="88" r:id="rId19"/>
    <sheet name="VFO " sheetId="90" r:id="rId20"/>
    <sheet name="Výdavky SUM" sheetId="91" r:id="rId21"/>
    <sheet name="Rekapitulácia" sheetId="89" r:id="rId22"/>
    <sheet name="Stavy na účtoc" sheetId="95" r:id="rId23"/>
    <sheet name="Hárok2" sheetId="96" r:id="rId24"/>
    <sheet name="Hárok3" sheetId="97" r:id="rId25"/>
  </sheets>
  <definedNames>
    <definedName name="_xlnm.Print_Area" localSheetId="0">'BP '!$A$1:$I$67</definedName>
    <definedName name="_xlnm.Print_Area" localSheetId="18">KV!$A$1:$J$8</definedName>
    <definedName name="_xlnm.Print_Area" localSheetId="4">'P1'!$A$1:$L$37</definedName>
    <definedName name="_xlnm.Print_Area" localSheetId="13">'P10'!$A$1:$J$26</definedName>
    <definedName name="_xlnm.Print_Area" localSheetId="14">'P11'!$A$1:$K$21</definedName>
    <definedName name="_xlnm.Print_Area" localSheetId="15">'P12'!$A$1:$L$20</definedName>
    <definedName name="_xlnm.Print_Area" localSheetId="5">'P2'!$A$1:$K$35</definedName>
    <definedName name="_xlnm.Print_Area" localSheetId="6">'P3'!$A$1:$L$28</definedName>
    <definedName name="_xlnm.Print_Area" localSheetId="7">'P4'!$A$1:$K$17</definedName>
    <definedName name="_xlnm.Print_Area" localSheetId="8">'P5'!$A$1:$L$18</definedName>
    <definedName name="_xlnm.Print_Area" localSheetId="9">'P6'!$A$1:$Q$12</definedName>
    <definedName name="_xlnm.Print_Area" localSheetId="10">'P7'!$A$1:$L$56</definedName>
    <definedName name="_xlnm.Print_Area" localSheetId="11">'P8'!$A$1:$L$19</definedName>
    <definedName name="_xlnm.Print_Area" localSheetId="12">'P9'!$A$1:$K$9</definedName>
    <definedName name="_xlnm.Print_Area" localSheetId="21">Rekapitulácia!$A$1:$C$58</definedName>
  </definedNames>
  <calcPr calcId="152511"/>
</workbook>
</file>

<file path=xl/calcChain.xml><?xml version="1.0" encoding="utf-8"?>
<calcChain xmlns="http://schemas.openxmlformats.org/spreadsheetml/2006/main">
  <c r="C9" i="89" l="1"/>
  <c r="K43" i="45"/>
  <c r="L17" i="42" l="1"/>
  <c r="L10" i="42"/>
  <c r="H8" i="91"/>
  <c r="J9" i="88"/>
  <c r="J8" i="88"/>
  <c r="F12" i="93"/>
  <c r="E12" i="93"/>
  <c r="D12" i="93"/>
  <c r="L9" i="42" l="1"/>
  <c r="K21" i="42"/>
  <c r="I21" i="42"/>
  <c r="L21" i="42"/>
  <c r="K20" i="45"/>
  <c r="K44" i="45"/>
  <c r="K39" i="45"/>
  <c r="K40" i="45" s="1"/>
  <c r="K21" i="45" l="1"/>
  <c r="K9" i="45"/>
  <c r="K10" i="45" s="1"/>
  <c r="K12" i="13"/>
  <c r="K11" i="13"/>
  <c r="L8" i="8"/>
  <c r="L14" i="8"/>
  <c r="L23" i="8"/>
  <c r="K9" i="9"/>
  <c r="K32" i="9"/>
  <c r="K24" i="9"/>
  <c r="K16" i="9"/>
  <c r="H8" i="76" l="1"/>
  <c r="H7" i="76"/>
  <c r="I9" i="74"/>
  <c r="I22" i="74" l="1"/>
  <c r="I41" i="74"/>
  <c r="I11" i="74"/>
  <c r="F11" i="94" l="1"/>
  <c r="D11" i="94"/>
  <c r="E11" i="94" l="1"/>
  <c r="F10" i="94"/>
  <c r="E10" i="94"/>
  <c r="D10" i="94"/>
  <c r="F11" i="93"/>
  <c r="E11" i="93"/>
  <c r="D11" i="93"/>
  <c r="F40" i="45"/>
  <c r="H11" i="74"/>
  <c r="J9" i="24" l="1"/>
  <c r="L9" i="12" l="1"/>
  <c r="K27" i="9"/>
  <c r="I7" i="74" l="1"/>
  <c r="E9" i="88"/>
  <c r="E8" i="88" s="1"/>
  <c r="H9" i="88"/>
  <c r="G9" i="88"/>
  <c r="G8" i="88" s="1"/>
  <c r="H8" i="88" l="1"/>
  <c r="I8" i="88" s="1"/>
  <c r="I9" i="88"/>
  <c r="H12" i="90"/>
  <c r="F9" i="4"/>
  <c r="K32" i="42"/>
  <c r="H10" i="42"/>
  <c r="L20" i="4" l="1"/>
  <c r="K20" i="4"/>
  <c r="H20" i="4"/>
  <c r="F9" i="8"/>
  <c r="K12" i="8"/>
  <c r="H10" i="8"/>
  <c r="H9" i="8" s="1"/>
  <c r="J22" i="5"/>
  <c r="J35" i="5"/>
  <c r="J27" i="5"/>
  <c r="J23" i="5"/>
  <c r="J21" i="5"/>
  <c r="J20" i="5"/>
  <c r="J19" i="5"/>
  <c r="J18" i="5"/>
  <c r="L32" i="42" l="1"/>
  <c r="H43" i="74" l="1"/>
  <c r="H30" i="74"/>
  <c r="H32" i="42"/>
  <c r="J9" i="5"/>
  <c r="L10" i="8" l="1"/>
  <c r="K20" i="8"/>
  <c r="F9" i="88" l="1"/>
  <c r="F8" i="88" s="1"/>
  <c r="G12" i="90" l="1"/>
  <c r="H13" i="74"/>
  <c r="H17" i="42" l="1"/>
  <c r="K8" i="24" l="1"/>
  <c r="K9" i="24" s="1"/>
  <c r="J8" i="24"/>
  <c r="H9" i="24"/>
  <c r="H8" i="24"/>
  <c r="J49" i="45" l="1"/>
  <c r="E8" i="5" l="1"/>
  <c r="K19" i="4"/>
  <c r="G10" i="8"/>
  <c r="G9" i="8" s="1"/>
  <c r="I10" i="8"/>
  <c r="J10" i="8"/>
  <c r="C50" i="89" l="1"/>
  <c r="I16" i="74" l="1"/>
  <c r="I13" i="74" s="1"/>
  <c r="I65" i="74"/>
  <c r="J17" i="42"/>
  <c r="J9" i="42" s="1"/>
  <c r="J8" i="42" s="1"/>
  <c r="G9" i="21"/>
  <c r="H9" i="21"/>
  <c r="I9" i="21"/>
  <c r="J9" i="21"/>
  <c r="K9" i="21"/>
  <c r="G11" i="21"/>
  <c r="H11" i="21"/>
  <c r="I11" i="21"/>
  <c r="G14" i="21"/>
  <c r="H14" i="21"/>
  <c r="I14" i="21"/>
  <c r="K14" i="21"/>
  <c r="F14" i="21"/>
  <c r="F11" i="21"/>
  <c r="F9" i="21"/>
  <c r="I44" i="74" l="1"/>
  <c r="I43" i="74"/>
  <c r="I30" i="74"/>
  <c r="K10" i="42"/>
  <c r="G8" i="21"/>
  <c r="C38" i="89"/>
  <c r="I8" i="21"/>
  <c r="H8" i="21"/>
  <c r="F8" i="21"/>
  <c r="F9" i="23"/>
  <c r="G9" i="23"/>
  <c r="G8" i="23" s="1"/>
  <c r="H9" i="23"/>
  <c r="J9" i="23"/>
  <c r="J8" i="23" s="1"/>
  <c r="F13" i="23"/>
  <c r="F12" i="23" s="1"/>
  <c r="G13" i="23"/>
  <c r="G12" i="23" s="1"/>
  <c r="H13" i="23"/>
  <c r="H12" i="23" s="1"/>
  <c r="J13" i="23"/>
  <c r="J12" i="23" s="1"/>
  <c r="I13" i="23"/>
  <c r="I12" i="23" s="1"/>
  <c r="F16" i="23"/>
  <c r="G16" i="23"/>
  <c r="H16" i="23"/>
  <c r="J16" i="23"/>
  <c r="I17" i="23"/>
  <c r="I16" i="23" s="1"/>
  <c r="F22" i="23"/>
  <c r="G22" i="23"/>
  <c r="H22" i="23"/>
  <c r="J22" i="23"/>
  <c r="I24" i="23"/>
  <c r="I27" i="23"/>
  <c r="F31" i="23"/>
  <c r="G31" i="23"/>
  <c r="H31" i="23"/>
  <c r="J31" i="23"/>
  <c r="K38" i="45"/>
  <c r="K42" i="45"/>
  <c r="K53" i="45"/>
  <c r="I22" i="23" l="1"/>
  <c r="G38" i="23"/>
  <c r="J38" i="23"/>
  <c r="I9" i="23"/>
  <c r="I8" i="23" s="1"/>
  <c r="C30" i="89" s="1"/>
  <c r="H38" i="23"/>
  <c r="F38" i="23"/>
  <c r="I31" i="23"/>
  <c r="K10" i="44"/>
  <c r="H9" i="44"/>
  <c r="G9" i="12"/>
  <c r="H9" i="12"/>
  <c r="I9" i="12"/>
  <c r="J9" i="12"/>
  <c r="F9" i="12"/>
  <c r="K8" i="13"/>
  <c r="I38" i="23" l="1"/>
  <c r="K13" i="8"/>
  <c r="K15" i="8"/>
  <c r="K16" i="8"/>
  <c r="K17" i="8"/>
  <c r="K18" i="8"/>
  <c r="K19" i="8"/>
  <c r="K22" i="8"/>
  <c r="K25" i="8"/>
  <c r="K11" i="8"/>
  <c r="K10" i="8" l="1"/>
  <c r="H17" i="9"/>
  <c r="I17" i="9"/>
  <c r="E17" i="9"/>
  <c r="F17" i="9"/>
  <c r="G16" i="9"/>
  <c r="J12" i="5"/>
  <c r="J13" i="5"/>
  <c r="J14" i="5"/>
  <c r="J15" i="5"/>
  <c r="J16" i="5"/>
  <c r="I8" i="5"/>
  <c r="H8" i="5"/>
  <c r="G8" i="76"/>
  <c r="G7" i="76" s="1"/>
  <c r="G9" i="87"/>
  <c r="F9" i="87"/>
  <c r="F8" i="87" s="1"/>
  <c r="H44" i="74"/>
  <c r="C34" i="89" l="1"/>
  <c r="K8" i="5"/>
  <c r="H9" i="74"/>
  <c r="H7" i="74" s="1"/>
  <c r="C37" i="89"/>
  <c r="I9" i="24"/>
  <c r="G9" i="24"/>
  <c r="F9" i="24"/>
  <c r="I8" i="24"/>
  <c r="G8" i="24"/>
  <c r="F8" i="24"/>
  <c r="J20" i="4"/>
  <c r="I20" i="4"/>
  <c r="G20" i="4"/>
  <c r="F20" i="4"/>
  <c r="L8" i="12"/>
  <c r="J13" i="21" l="1"/>
  <c r="I8" i="42"/>
  <c r="I12" i="13"/>
  <c r="I11" i="13" s="1"/>
  <c r="H12" i="13"/>
  <c r="H11" i="13" s="1"/>
  <c r="H8" i="13" s="1"/>
  <c r="Q8" i="44" l="1"/>
  <c r="J35" i="45"/>
  <c r="H9" i="91"/>
  <c r="F17" i="42"/>
  <c r="G8" i="5"/>
  <c r="F8" i="5"/>
  <c r="J21" i="21"/>
  <c r="C29" i="89"/>
  <c r="L9" i="4"/>
  <c r="H9" i="4"/>
  <c r="I53" i="45"/>
  <c r="J53" i="45"/>
  <c r="H53" i="45"/>
  <c r="G53" i="45"/>
  <c r="F53" i="45"/>
  <c r="J36" i="45"/>
  <c r="Q9" i="44"/>
  <c r="J8" i="12"/>
  <c r="I8" i="12"/>
  <c r="H8" i="12"/>
  <c r="G8" i="12"/>
  <c r="F8" i="12"/>
  <c r="I24" i="9"/>
  <c r="H24" i="9"/>
  <c r="G24" i="9"/>
  <c r="F24" i="9"/>
  <c r="E24" i="9"/>
  <c r="I32" i="9"/>
  <c r="H32" i="9"/>
  <c r="G32" i="9"/>
  <c r="F32" i="9"/>
  <c r="E32" i="9"/>
  <c r="I27" i="9"/>
  <c r="H27" i="9"/>
  <c r="G27" i="9"/>
  <c r="F27" i="9"/>
  <c r="E27" i="9"/>
  <c r="I10" i="9"/>
  <c r="H10" i="9"/>
  <c r="F10" i="9"/>
  <c r="E10" i="9"/>
  <c r="I14" i="9"/>
  <c r="H14" i="9"/>
  <c r="G14" i="9"/>
  <c r="F14" i="9"/>
  <c r="E14" i="9"/>
  <c r="H10" i="76"/>
  <c r="H9" i="85" s="1"/>
  <c r="G11" i="87"/>
  <c r="H8" i="85" s="1"/>
  <c r="H22" i="74"/>
  <c r="C39" i="89"/>
  <c r="F11" i="87"/>
  <c r="G10" i="76"/>
  <c r="J48" i="45"/>
  <c r="L24" i="8"/>
  <c r="J15" i="9"/>
  <c r="J18" i="9"/>
  <c r="J16" i="9" s="1"/>
  <c r="F24" i="8"/>
  <c r="H24" i="8"/>
  <c r="H23" i="8" s="1"/>
  <c r="L17" i="4"/>
  <c r="L16" i="4" s="1"/>
  <c r="G21" i="45"/>
  <c r="G20" i="45" s="1"/>
  <c r="H21" i="45"/>
  <c r="H20" i="45" s="1"/>
  <c r="I21" i="45"/>
  <c r="I20" i="45" s="1"/>
  <c r="J11" i="21"/>
  <c r="J16" i="21"/>
  <c r="J26" i="45"/>
  <c r="J29" i="45"/>
  <c r="K18" i="12"/>
  <c r="H63" i="74"/>
  <c r="H41" i="74"/>
  <c r="J8" i="5"/>
  <c r="G17" i="42"/>
  <c r="H9" i="42"/>
  <c r="I17" i="42"/>
  <c r="I9" i="42" s="1"/>
  <c r="F23" i="8"/>
  <c r="G23" i="8"/>
  <c r="I23" i="8"/>
  <c r="J23" i="8"/>
  <c r="F14" i="8"/>
  <c r="F8" i="8" s="1"/>
  <c r="G14" i="8"/>
  <c r="G8" i="8" s="1"/>
  <c r="H14" i="8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F8" i="13" s="1"/>
  <c r="G12" i="13"/>
  <c r="G11" i="13" s="1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3" i="45"/>
  <c r="J19" i="45"/>
  <c r="F21" i="45"/>
  <c r="F20" i="45" s="1"/>
  <c r="F39" i="45"/>
  <c r="G40" i="45"/>
  <c r="G39" i="45" s="1"/>
  <c r="H40" i="45"/>
  <c r="H39" i="45" s="1"/>
  <c r="I40" i="45"/>
  <c r="I39" i="45" s="1"/>
  <c r="F44" i="45"/>
  <c r="F43" i="45" s="1"/>
  <c r="G44" i="45"/>
  <c r="G43" i="45" s="1"/>
  <c r="H44" i="45"/>
  <c r="H43" i="45" s="1"/>
  <c r="I44" i="45"/>
  <c r="I43" i="45" s="1"/>
  <c r="G9" i="4"/>
  <c r="I9" i="4"/>
  <c r="J9" i="4"/>
  <c r="K10" i="4"/>
  <c r="K9" i="4" s="1"/>
  <c r="K11" i="4"/>
  <c r="K12" i="4"/>
  <c r="F17" i="4"/>
  <c r="G17" i="4"/>
  <c r="G16" i="4" s="1"/>
  <c r="H17" i="4"/>
  <c r="H16" i="4" s="1"/>
  <c r="I17" i="4"/>
  <c r="I16" i="4" s="1"/>
  <c r="J17" i="4"/>
  <c r="J16" i="4" s="1"/>
  <c r="K18" i="4"/>
  <c r="F8" i="42"/>
  <c r="J10" i="45" l="1"/>
  <c r="G9" i="9"/>
  <c r="G8" i="9" s="1"/>
  <c r="H8" i="42"/>
  <c r="K8" i="42" s="1"/>
  <c r="C10" i="89"/>
  <c r="G9" i="85"/>
  <c r="F8" i="45"/>
  <c r="C21" i="89"/>
  <c r="H8" i="4"/>
  <c r="J14" i="21"/>
  <c r="J8" i="21" s="1"/>
  <c r="C31" i="89" s="1"/>
  <c r="G9" i="91"/>
  <c r="C52" i="89"/>
  <c r="C51" i="89" s="1"/>
  <c r="F16" i="4"/>
  <c r="F8" i="4" s="1"/>
  <c r="K17" i="4"/>
  <c r="K9" i="8"/>
  <c r="C49" i="89"/>
  <c r="C48" i="89" s="1"/>
  <c r="J9" i="45"/>
  <c r="I8" i="44"/>
  <c r="K9" i="44"/>
  <c r="K9" i="12"/>
  <c r="K17" i="42"/>
  <c r="K9" i="42" s="1"/>
  <c r="J9" i="13"/>
  <c r="K14" i="8"/>
  <c r="K23" i="8"/>
  <c r="K24" i="8"/>
  <c r="H8" i="8"/>
  <c r="K11" i="21"/>
  <c r="K8" i="21" s="1"/>
  <c r="H20" i="74"/>
  <c r="H67" i="74" s="1"/>
  <c r="J8" i="4"/>
  <c r="I8" i="4"/>
  <c r="H8" i="45"/>
  <c r="G8" i="45"/>
  <c r="I8" i="45"/>
  <c r="L8" i="4"/>
  <c r="J11" i="13"/>
  <c r="G8" i="4"/>
  <c r="J43" i="45"/>
  <c r="H8" i="9"/>
  <c r="J40" i="45"/>
  <c r="J9" i="8"/>
  <c r="J8" i="8" s="1"/>
  <c r="F8" i="9"/>
  <c r="E8" i="9"/>
  <c r="J44" i="45"/>
  <c r="G8" i="42"/>
  <c r="J20" i="45"/>
  <c r="J21" i="45"/>
  <c r="J39" i="45"/>
  <c r="F8" i="44"/>
  <c r="K8" i="12"/>
  <c r="C25" i="89" s="1"/>
  <c r="I9" i="8"/>
  <c r="I8" i="8" s="1"/>
  <c r="J27" i="9"/>
  <c r="J14" i="9"/>
  <c r="K14" i="9" s="1"/>
  <c r="J24" i="9"/>
  <c r="G8" i="85"/>
  <c r="J32" i="9"/>
  <c r="I8" i="9"/>
  <c r="K8" i="9" l="1"/>
  <c r="J9" i="9"/>
  <c r="J8" i="9" s="1"/>
  <c r="J8" i="45"/>
  <c r="C27" i="89" s="1"/>
  <c r="G7" i="85"/>
  <c r="C47" i="89"/>
  <c r="I20" i="74"/>
  <c r="I67" i="74" s="1"/>
  <c r="C8" i="89" s="1"/>
  <c r="K16" i="4"/>
  <c r="K8" i="4" s="1"/>
  <c r="J8" i="13"/>
  <c r="C24" i="89" s="1"/>
  <c r="G8" i="91"/>
  <c r="C35" i="89"/>
  <c r="C43" i="89" s="1"/>
  <c r="C32" i="89"/>
  <c r="K8" i="8"/>
  <c r="K8" i="45" l="1"/>
  <c r="C11" i="89"/>
  <c r="C22" i="89"/>
  <c r="C23" i="89"/>
  <c r="C44" i="89" l="1"/>
  <c r="G10" i="85" l="1"/>
  <c r="K8" i="44" l="1"/>
  <c r="C26" i="89" l="1"/>
  <c r="C16" i="89" l="1"/>
  <c r="C18" i="89" s="1"/>
  <c r="G10" i="91"/>
  <c r="C45" i="89" l="1"/>
  <c r="C46" i="89" s="1"/>
  <c r="C53" i="89" s="1"/>
  <c r="C33" i="89"/>
  <c r="H7" i="85"/>
  <c r="H10" i="85" s="1"/>
  <c r="L8" i="42"/>
  <c r="H7" i="91" s="1"/>
  <c r="H10" i="91" l="1"/>
  <c r="B15" i="21"/>
  <c r="I63" i="74"/>
  <c r="F8" i="23"/>
</calcChain>
</file>

<file path=xl/comments1.xml><?xml version="1.0" encoding="utf-8"?>
<comments xmlns="http://schemas.openxmlformats.org/spreadsheetml/2006/main">
  <authors>
    <author>LELKEŠOVÁ Katarína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(</t>
        </r>
      </text>
    </comment>
  </commentList>
</comments>
</file>

<file path=xl/comments2.xml><?xml version="1.0" encoding="utf-8"?>
<comments xmlns="http://schemas.openxmlformats.org/spreadsheetml/2006/main">
  <authors>
    <author>LELKEŠOVÁ Katarína</author>
  </authors>
  <commentList>
    <comment ref="K45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Aj Nosáľová, . Mzdy refundoval ÚP. Uvedené v príjmoch</t>
        </r>
      </text>
    </comment>
  </commentList>
</comments>
</file>

<file path=xl/sharedStrings.xml><?xml version="1.0" encoding="utf-8"?>
<sst xmlns="http://schemas.openxmlformats.org/spreadsheetml/2006/main" count="776" uniqueCount="514">
  <si>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</si>
  <si>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</si>
  <si>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</si>
  <si>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</si>
  <si>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</si>
  <si>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</si>
  <si>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</si>
  <si>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</si>
  <si>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</si>
  <si>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</si>
  <si>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</si>
  <si>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</si>
  <si>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</si>
  <si>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</si>
  <si>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</si>
  <si>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</si>
  <si>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</si>
  <si>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</si>
  <si>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</si>
  <si>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</si>
  <si>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</si>
  <si>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</si>
  <si>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</si>
  <si>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</si>
  <si>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</si>
  <si>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</si>
  <si>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</si>
  <si>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</si>
  <si>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</si>
  <si>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</si>
  <si>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</si>
  <si>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</si>
  <si>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</si>
  <si>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</si>
  <si>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</si>
  <si>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</si>
  <si>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</si>
  <si>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</si>
  <si>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</si>
  <si>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>002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</si>
  <si>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</si>
  <si>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</si>
  <si>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</si>
  <si>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</si>
  <si>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</si>
  <si>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</si>
  <si>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</si>
  <si>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</si>
  <si>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</si>
  <si>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</si>
  <si>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</si>
  <si>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</si>
  <si>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</si>
  <si>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</si>
  <si>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</si>
  <si>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</si>
  <si>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</si>
  <si>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</si>
  <si>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</si>
  <si>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</si>
  <si>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</si>
  <si>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</si>
  <si>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</si>
  <si>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</si>
  <si>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</si>
  <si>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</si>
  <si>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</si>
  <si>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</si>
  <si>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</si>
  <si>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</si>
  <si>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</si>
  <si>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</si>
  <si>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</si>
  <si>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</si>
  <si>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</si>
  <si>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</si>
  <si>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</si>
  <si>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</si>
  <si>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</si>
  <si>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</si>
  <si>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</si>
  <si>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</si>
  <si>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</si>
  <si>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</si>
  <si>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</si>
  <si>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</si>
  <si>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</si>
  <si>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</si>
  <si>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</si>
  <si>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</si>
  <si>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</si>
  <si>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</si>
  <si>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</si>
  <si>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</si>
  <si>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</si>
  <si>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</si>
  <si>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</si>
  <si>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</si>
  <si>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</si>
  <si>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</si>
  <si>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</si>
  <si>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</si>
  <si>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</si>
  <si>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</si>
  <si>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</si>
  <si>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</si>
  <si>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</si>
  <si>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</si>
  <si>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</si>
  <si>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</si>
  <si>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</si>
  <si>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</si>
  <si>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</si>
  <si>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</si>
  <si>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</si>
  <si>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</si>
  <si>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</si>
  <si>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</si>
  <si>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</si>
  <si>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</si>
  <si>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</si>
  <si>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</si>
  <si>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</si>
  <si>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</si>
  <si>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</si>
  <si>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</si>
  <si>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</si>
  <si>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</si>
  <si>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</si>
  <si>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</si>
  <si>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</si>
  <si>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</si>
  <si>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</si>
  <si>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</si>
  <si>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</si>
  <si>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</si>
  <si>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</si>
  <si>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Príjmové finančné operácie</t>
  </si>
  <si>
    <t>453</t>
  </si>
  <si>
    <t>Príjmy z ostatných finančných operácií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</si>
  <si>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</si>
  <si>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</si>
  <si>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</si>
  <si>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</si>
  <si>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</si>
  <si>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</si>
  <si>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</si>
  <si>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</si>
  <si>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</si>
  <si>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</si>
  <si>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</si>
  <si>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</si>
  <si>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</si>
  <si>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</si>
  <si>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</si>
  <si>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</si>
  <si>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</si>
  <si>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</si>
  <si>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</si>
  <si>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</si>
  <si>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</si>
  <si>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</si>
  <si>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</si>
  <si>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</si>
  <si>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</si>
  <si>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</si>
  <si>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</si>
  <si>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</si>
  <si>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</si>
  <si>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</si>
  <si>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</si>
  <si>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</si>
  <si>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</si>
  <si>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</si>
  <si>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</si>
  <si>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</si>
  <si>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</si>
  <si>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</si>
  <si>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</si>
  <si>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</si>
  <si>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</si>
  <si>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</si>
  <si>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</si>
  <si>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</si>
  <si>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</si>
  <si>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</si>
  <si>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</si>
  <si>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</si>
  <si>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</si>
  <si>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</si>
  <si>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</si>
  <si>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</si>
  <si>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</si>
  <si>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</si>
  <si>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</si>
  <si>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</si>
  <si>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</si>
  <si>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</si>
  <si>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</si>
  <si>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</si>
  <si>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</si>
  <si>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</si>
  <si>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</si>
  <si>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</si>
  <si>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</si>
  <si>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</si>
  <si>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Príjem z predaja pozemkov</t>
  </si>
  <si>
    <t>01.116</t>
  </si>
  <si>
    <t>Mzdy a odvody obecný kontrolór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</si>
  <si>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</si>
  <si>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</si>
  <si>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</si>
  <si>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</si>
  <si>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</si>
  <si>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</si>
  <si>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</si>
  <si>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</si>
  <si>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>637005</t>
  </si>
  <si>
    <t xml:space="preserve">Služby pre obec </t>
  </si>
  <si>
    <t>Nájomné za prenájom pozemkov</t>
  </si>
  <si>
    <t>636001</t>
  </si>
  <si>
    <t>Nájomné za pozemok zberný dvor</t>
  </si>
  <si>
    <t>63306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</si>
  <si>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</si>
  <si>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</si>
  <si>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</si>
  <si>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</si>
  <si>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</si>
  <si>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</si>
  <si>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</si>
  <si>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</si>
  <si>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</si>
  <si>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</si>
  <si>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</si>
  <si>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</si>
  <si>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</si>
  <si>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</si>
  <si>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</si>
  <si>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</si>
  <si>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</si>
  <si>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</si>
  <si>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</si>
  <si>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</si>
  <si>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</si>
  <si>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</si>
  <si>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</si>
  <si>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</si>
  <si>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</si>
  <si>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</si>
  <si>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</si>
  <si>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</si>
  <si>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</si>
  <si>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</si>
  <si>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</si>
  <si>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</si>
  <si>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</si>
  <si>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</si>
  <si>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</si>
  <si>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</si>
  <si>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</si>
  <si>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</si>
  <si>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</si>
  <si>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</si>
  <si>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</si>
  <si>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</si>
  <si>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</si>
  <si>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</si>
  <si>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</si>
  <si>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</si>
  <si>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</si>
  <si>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</si>
  <si>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</si>
  <si>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Deň detí</t>
  </si>
  <si>
    <t xml:space="preserve">Deň obce 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</si>
  <si>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</si>
  <si>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</si>
  <si>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</si>
  <si>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</si>
  <si>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</si>
  <si>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</si>
  <si>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</si>
  <si>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</si>
  <si>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</si>
  <si>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</si>
  <si>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</si>
  <si>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</si>
  <si>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</si>
  <si>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</si>
  <si>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</si>
  <si>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</si>
  <si>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</si>
  <si>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</si>
  <si>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</si>
  <si>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</si>
  <si>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</si>
  <si>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</si>
  <si>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</si>
  <si>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</si>
  <si>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</si>
  <si>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</si>
  <si>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</si>
  <si>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</si>
  <si>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</si>
  <si>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</si>
  <si>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</si>
  <si>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</si>
  <si>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</si>
  <si>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Obce,   z toho: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</si>
  <si>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</si>
  <si>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</si>
  <si>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</si>
  <si>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</si>
  <si>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</si>
  <si>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</si>
  <si>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</si>
  <si>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</si>
  <si>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</si>
  <si>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</si>
  <si>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</si>
  <si>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</si>
  <si>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</si>
  <si>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</si>
  <si>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</si>
  <si>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Dotácia cestná doprava a pozemné komunikácie</t>
  </si>
  <si>
    <t>Prenájom pozemkov  - ihrisko TJ</t>
  </si>
  <si>
    <t xml:space="preserve">Servis a údržba auta </t>
  </si>
  <si>
    <t>Odborná literatúra</t>
  </si>
  <si>
    <t>Stavebný úrad -paušálny poplatok</t>
  </si>
  <si>
    <t>Verejné súťaže</t>
  </si>
  <si>
    <t>Opatrovateľká služba - mzdy</t>
  </si>
  <si>
    <t>Príjmy stravné dôchodcovia</t>
  </si>
  <si>
    <t xml:space="preserve">Príjmy stravné zamestnanci </t>
  </si>
  <si>
    <t>Energie - elektrická en.</t>
  </si>
  <si>
    <t>Údržba objektov obce - budovy</t>
  </si>
  <si>
    <t>Nedaňové príjmy kapitálové</t>
  </si>
  <si>
    <t>Rozšírenie osvetlenia na cint. ČP</t>
  </si>
  <si>
    <t>Vybudovanie chodníkov , VP, MP a ČP</t>
  </si>
  <si>
    <t>Spolu: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</si>
  <si>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</si>
  <si>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</si>
  <si>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</si>
  <si>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</si>
  <si>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</si>
  <si>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</si>
  <si>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</si>
  <si>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</si>
  <si>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</si>
  <si>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</si>
  <si>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</si>
  <si>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</si>
  <si>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</si>
  <si>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</si>
  <si>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</si>
  <si>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</si>
  <si>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</si>
  <si>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</si>
  <si>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</si>
  <si>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</si>
  <si>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</si>
  <si>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</si>
  <si>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Rozpočet 2018</t>
  </si>
  <si>
    <t>08</t>
  </si>
  <si>
    <t>Cestovné a súťaže</t>
  </si>
  <si>
    <t>Odber kuchynského odpadu</t>
  </si>
  <si>
    <t>Materiál</t>
  </si>
  <si>
    <t>Mzdy hospodára</t>
  </si>
  <si>
    <t>Obecné noviny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</si>
  <si>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</si>
  <si>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</si>
  <si>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</si>
  <si>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</si>
  <si>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</si>
  <si>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</si>
  <si>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</si>
  <si>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Výsledok hospodárenia</t>
  </si>
  <si>
    <t>Výdavky spolu:</t>
  </si>
  <si>
    <t>Likvidácia čiernych skládok</t>
  </si>
  <si>
    <t>Poplatok SW Dcom</t>
  </si>
  <si>
    <t>Poplatok SW Made - Urbis</t>
  </si>
  <si>
    <t>Vianočný peňažný Invalid. dôchodca</t>
  </si>
  <si>
    <t>Ochutnávka zabíjačkových špec.</t>
  </si>
  <si>
    <t>Rekonštrukcia ciest v obciach</t>
  </si>
  <si>
    <t>Kancelárske potreby</t>
  </si>
  <si>
    <t xml:space="preserve">Poplatky za soc. rozhodnutia  </t>
  </si>
  <si>
    <t>Energie - plyn (ZŠ, MŠ, jedáleň)</t>
  </si>
  <si>
    <t>Energie - el. energia (ZŠ, MŠ, jedáleň)</t>
  </si>
  <si>
    <t>prenájom 8 bj</t>
  </si>
  <si>
    <t xml:space="preserve">prenájom 12 bj. </t>
  </si>
  <si>
    <t>Vodné a stočné</t>
  </si>
  <si>
    <t>El. energia 12 bj.</t>
  </si>
  <si>
    <t>Transfery spol. organizáciám</t>
  </si>
  <si>
    <t>2019</t>
  </si>
  <si>
    <t>Rozpočet 2020</t>
  </si>
  <si>
    <t>služby občanom - orba</t>
  </si>
  <si>
    <t>príspevok na stravovanie zamestnancov 55%</t>
  </si>
  <si>
    <t>Dotácia DHZ</t>
  </si>
  <si>
    <t>11</t>
  </si>
  <si>
    <t>Príspevok na stravovanie zam. 55 %</t>
  </si>
  <si>
    <t>Stravné uhradené zamestnancami</t>
  </si>
  <si>
    <t>Príspevok na stravovanie SF</t>
  </si>
  <si>
    <t>63705</t>
  </si>
  <si>
    <t>Rozpočet na rok 2020</t>
  </si>
  <si>
    <t>PHM orba</t>
  </si>
  <si>
    <t>2020</t>
  </si>
  <si>
    <t>Materiálové výdavky a kancelárske potreby</t>
  </si>
  <si>
    <t>Rozpočet obce Veľká Paka na rok 2018</t>
  </si>
  <si>
    <t>Poistenie PC v ZŠ (Nákup nových PC)</t>
  </si>
  <si>
    <t>ZPOZ /dary/ zastupiteľstvo</t>
  </si>
  <si>
    <t>Transfer - prvá pomoc</t>
  </si>
  <si>
    <t>Zateplenie budovy OÚ</t>
  </si>
  <si>
    <t>Oplotenie školy</t>
  </si>
  <si>
    <t>všeobecné a špeciálne služby</t>
  </si>
  <si>
    <t>Pokosenie skládky</t>
  </si>
  <si>
    <t>Nálepky</t>
  </si>
  <si>
    <t>vodné stočné</t>
  </si>
  <si>
    <t>Pohľadávky z minulých období</t>
  </si>
  <si>
    <t>Spolu na rok 2020</t>
  </si>
  <si>
    <t>Bežné výdavky v EUR na rok 2020</t>
  </si>
  <si>
    <t>spolu pre rok 2020</t>
  </si>
  <si>
    <t xml:space="preserve">Energie-plyn </t>
  </si>
  <si>
    <t>Kanalizácia</t>
  </si>
  <si>
    <t>Vodovod</t>
  </si>
  <si>
    <t>údržba a rozbory</t>
  </si>
  <si>
    <t>Poplatok za odber vody</t>
  </si>
  <si>
    <t>Mzdy</t>
  </si>
  <si>
    <t>Stočné</t>
  </si>
  <si>
    <t>Údržba</t>
  </si>
  <si>
    <t>Kapitálový rozpočet na rok 2020</t>
  </si>
  <si>
    <t>Rozpočet obce Veľká Paka na rok 2020</t>
  </si>
  <si>
    <t>Zostatok prostriedkov z 2019</t>
  </si>
  <si>
    <t xml:space="preserve">daň za rozvoj obce </t>
  </si>
  <si>
    <t>Školské výlety, ŠvP, programy - (ZŠ+MŠ)</t>
  </si>
  <si>
    <t>Mikulášsky večierok - vian. Trhy</t>
  </si>
  <si>
    <t>FK Veľká Paka</t>
  </si>
  <si>
    <t>MO Matica Slovenská</t>
  </si>
  <si>
    <t>PZ FALCO</t>
  </si>
  <si>
    <t>Detské ihrisko V. Paka</t>
  </si>
  <si>
    <t>Plnenie rozpočtu príjmov a výdavkov k 31.07.2020</t>
  </si>
  <si>
    <t>Kaucia bytovka</t>
  </si>
  <si>
    <t>12</t>
  </si>
  <si>
    <t>ÚP Nosáľová</t>
  </si>
  <si>
    <t>13</t>
  </si>
  <si>
    <t>ÚP Foldváryová</t>
  </si>
  <si>
    <t>14</t>
  </si>
  <si>
    <t>dar od občana COVID</t>
  </si>
  <si>
    <t>Dotácia register adries</t>
  </si>
  <si>
    <t>Dotácia SOBD / sčítanie ľudu /</t>
  </si>
  <si>
    <t>15</t>
  </si>
  <si>
    <t>16</t>
  </si>
  <si>
    <t>ÚP Lelkesová G.</t>
  </si>
  <si>
    <t>Dotácia stravovanie žiakov</t>
  </si>
  <si>
    <t>Plnenie rozpočtu k 31.07.2020</t>
  </si>
  <si>
    <t>Plnenie k 31.07.2020</t>
  </si>
  <si>
    <t>Čerpanie k 31.07.2020</t>
  </si>
  <si>
    <t>Interiérové vybavenie</t>
  </si>
  <si>
    <t>Výpočtová technika</t>
  </si>
  <si>
    <t>633 01</t>
  </si>
  <si>
    <t>633 02</t>
  </si>
  <si>
    <t>bicykel</t>
  </si>
  <si>
    <t>633 06</t>
  </si>
  <si>
    <t>COVID / materiál/</t>
  </si>
  <si>
    <t>633 07</t>
  </si>
  <si>
    <t>mapy</t>
  </si>
  <si>
    <t>x</t>
  </si>
  <si>
    <t>Zberný dvor mzdy</t>
  </si>
  <si>
    <t>9</t>
  </si>
  <si>
    <t>Triedenie odpadu</t>
  </si>
  <si>
    <t>Uskladnenie odpaDU</t>
  </si>
  <si>
    <t>Materiál COVID</t>
  </si>
  <si>
    <t>Oprava a preciachovanie váhy</t>
  </si>
  <si>
    <t>WORKAUT materiál</t>
  </si>
  <si>
    <t>Údržba cintorínov, oprava pamätníka</t>
  </si>
  <si>
    <t xml:space="preserve">PHM, údržba verejnej zelene a orba  </t>
  </si>
  <si>
    <t>Geometrické plány, vytýčenie hranice pozemku</t>
  </si>
  <si>
    <t>Územný plán</t>
  </si>
  <si>
    <t>Materiál klub dôchodcov</t>
  </si>
  <si>
    <t>Cerpanie k 31.07.2020</t>
  </si>
  <si>
    <t>Rezerva</t>
  </si>
  <si>
    <t>Rekonštrukcia budovy pošty</t>
  </si>
  <si>
    <t>CVČ zlepšenie kvality ovzd.</t>
  </si>
  <si>
    <t>Čerpanie</t>
  </si>
  <si>
    <t>k 31.07.2020</t>
  </si>
  <si>
    <t>Splátka istiny úveru ŠFRB 12 bj</t>
  </si>
  <si>
    <t>Splátka úroku úveru 8 bj.</t>
  </si>
  <si>
    <t>Splátka istiny úveru ŠFRB 8 bj.</t>
  </si>
  <si>
    <t>Splátka úroku úveru 12 bj</t>
  </si>
  <si>
    <t>17</t>
  </si>
  <si>
    <t>Transfer voľby</t>
  </si>
  <si>
    <t>Výdavky na voľby</t>
  </si>
  <si>
    <t>Mzdy a odvody starosta,  aparátu obce , advokát</t>
  </si>
  <si>
    <t>635005</t>
  </si>
  <si>
    <t>revízne správy, zdravotný preukaz</t>
  </si>
  <si>
    <t>Aroma marketing</t>
  </si>
  <si>
    <t>zabezpečovacie zariadenie  KD, klub dôch.</t>
  </si>
  <si>
    <t>Skutočnosť k 31.07.2020</t>
  </si>
  <si>
    <t>Stavy na účtoch k 31.07.2020</t>
  </si>
  <si>
    <t xml:space="preserve">VÚB: </t>
  </si>
  <si>
    <t>VÚB 955:</t>
  </si>
  <si>
    <t>VÚB 659:</t>
  </si>
  <si>
    <t>VÚB 653:</t>
  </si>
  <si>
    <t>VÚB 956:</t>
  </si>
  <si>
    <t>VÚB 258:</t>
  </si>
  <si>
    <t>VÚB 753:</t>
  </si>
  <si>
    <t>VÚB 459:</t>
  </si>
  <si>
    <t>VÚB ZŠ:</t>
  </si>
  <si>
    <t>DEXIA I.</t>
  </si>
  <si>
    <t>DEXIA II.</t>
  </si>
  <si>
    <t>DEXIA III.</t>
  </si>
  <si>
    <t>SLSP:</t>
  </si>
  <si>
    <t>Pokladne :</t>
  </si>
  <si>
    <t>Rekapitulácia</t>
  </si>
  <si>
    <t>Plnenie k 31.7.2020</t>
  </si>
  <si>
    <t>Vybudovanie odstavnej plochy na ihrisku</t>
  </si>
  <si>
    <t>Údržba futbalového ihriska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</si>
</sst>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_ ;\-#,##0.00\ "/>
  </numFmts>
  <fonts count="81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14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2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49" fontId="12" fillId="4" borderId="30" xfId="0" applyNumberFormat="1" applyFont="1" applyFill="1" applyBorder="1" applyAlignment="1">
      <alignment horizontal="center"/>
    </xf>
    <xf numFmtId="49" fontId="12" fillId="4" borderId="22" xfId="0" applyNumberFormat="1" applyFont="1" applyFill="1" applyBorder="1" applyAlignment="1">
      <alignment horizontal="center"/>
    </xf>
    <xf numFmtId="0" fontId="13" fillId="4" borderId="22" xfId="0" applyFont="1" applyFill="1" applyBorder="1"/>
    <xf numFmtId="0" fontId="2" fillId="0" borderId="7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/>
    <xf numFmtId="0" fontId="19" fillId="6" borderId="42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2" fillId="13" borderId="0" xfId="0" applyFont="1" applyFill="1"/>
    <xf numFmtId="0" fontId="8" fillId="15" borderId="0" xfId="0" applyFont="1" applyFill="1"/>
    <xf numFmtId="0" fontId="19" fillId="0" borderId="23" xfId="0" applyFont="1" applyBorder="1" applyAlignment="1">
      <alignment horizontal="center"/>
    </xf>
    <xf numFmtId="0" fontId="19" fillId="0" borderId="0" xfId="0" applyFont="1" applyFill="1"/>
    <xf numFmtId="0" fontId="19" fillId="0" borderId="38" xfId="0" applyFont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55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4" fillId="0" borderId="0" xfId="0" applyFont="1"/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4" fontId="20" fillId="0" borderId="14" xfId="1" applyNumberFormat="1" applyFont="1" applyBorder="1"/>
    <xf numFmtId="164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0" borderId="54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6" xfId="0" applyFont="1" applyFill="1" applyBorder="1"/>
    <xf numFmtId="0" fontId="14" fillId="0" borderId="26" xfId="0" applyFont="1" applyFill="1" applyBorder="1"/>
    <xf numFmtId="0" fontId="14" fillId="16" borderId="26" xfId="0" applyFont="1" applyFill="1" applyBorder="1"/>
    <xf numFmtId="0" fontId="14" fillId="2" borderId="26" xfId="0" applyFont="1" applyFill="1" applyBorder="1"/>
    <xf numFmtId="0" fontId="14" fillId="3" borderId="26" xfId="0" applyFont="1" applyFill="1" applyBorder="1"/>
    <xf numFmtId="0" fontId="14" fillId="0" borderId="26" xfId="0" applyFont="1" applyBorder="1"/>
    <xf numFmtId="0" fontId="7" fillId="12" borderId="26" xfId="0" applyFont="1" applyFill="1" applyBorder="1"/>
    <xf numFmtId="0" fontId="14" fillId="2" borderId="27" xfId="0" applyFont="1" applyFill="1" applyBorder="1"/>
    <xf numFmtId="0" fontId="26" fillId="0" borderId="26" xfId="0" applyFont="1" applyBorder="1"/>
    <xf numFmtId="0" fontId="26" fillId="0" borderId="27" xfId="0" applyFont="1" applyBorder="1"/>
    <xf numFmtId="0" fontId="14" fillId="2" borderId="24" xfId="0" applyFont="1" applyFill="1" applyBorder="1"/>
    <xf numFmtId="0" fontId="35" fillId="13" borderId="27" xfId="0" applyFont="1" applyFill="1" applyBorder="1"/>
    <xf numFmtId="0" fontId="14" fillId="3" borderId="27" xfId="0" applyFont="1" applyFill="1" applyBorder="1"/>
    <xf numFmtId="0" fontId="14" fillId="5" borderId="27" xfId="0" applyFont="1" applyFill="1" applyBorder="1"/>
    <xf numFmtId="0" fontId="14" fillId="19" borderId="26" xfId="0" applyFont="1" applyFill="1" applyBorder="1"/>
    <xf numFmtId="49" fontId="14" fillId="5" borderId="27" xfId="0" applyNumberFormat="1" applyFont="1" applyFill="1" applyBorder="1" applyAlignment="1">
      <alignment horizontal="center"/>
    </xf>
    <xf numFmtId="49" fontId="12" fillId="4" borderId="98" xfId="0" applyNumberFormat="1" applyFont="1" applyFill="1" applyBorder="1" applyAlignment="1">
      <alignment horizont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3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8" xfId="0" applyFont="1" applyFill="1" applyBorder="1"/>
    <xf numFmtId="49" fontId="43" fillId="6" borderId="39" xfId="0" applyNumberFormat="1" applyFont="1" applyFill="1" applyBorder="1" applyAlignment="1">
      <alignment horizontal="center"/>
    </xf>
    <xf numFmtId="49" fontId="43" fillId="6" borderId="50" xfId="0" applyNumberFormat="1" applyFont="1" applyFill="1" applyBorder="1" applyAlignment="1">
      <alignment horizontal="center"/>
    </xf>
    <xf numFmtId="0" fontId="3" fillId="6" borderId="40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0" fontId="2" fillId="2" borderId="45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2" xfId="0" applyFont="1" applyFill="1" applyBorder="1"/>
    <xf numFmtId="0" fontId="46" fillId="0" borderId="3" xfId="0" applyFont="1" applyBorder="1" applyAlignment="1"/>
    <xf numFmtId="0" fontId="3" fillId="4" borderId="21" xfId="0" applyFont="1" applyFill="1" applyBorder="1" applyAlignment="1"/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6" xfId="0" applyFont="1" applyFill="1" applyBorder="1"/>
    <xf numFmtId="0" fontId="19" fillId="6" borderId="57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4" xfId="0" applyFont="1" applyFill="1" applyBorder="1"/>
    <xf numFmtId="49" fontId="19" fillId="6" borderId="50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41" xfId="0" applyFont="1" applyFill="1" applyBorder="1"/>
    <xf numFmtId="0" fontId="31" fillId="3" borderId="4" xfId="0" applyFont="1" applyFill="1" applyBorder="1"/>
    <xf numFmtId="164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4" fontId="29" fillId="0" borderId="10" xfId="1" applyNumberFormat="1" applyFont="1" applyFill="1" applyBorder="1" applyAlignment="1">
      <alignment horizontal="right"/>
    </xf>
    <xf numFmtId="164" fontId="29" fillId="0" borderId="4" xfId="1" applyNumberFormat="1" applyFont="1" applyFill="1" applyBorder="1" applyAlignment="1">
      <alignment horizontal="right"/>
    </xf>
    <xf numFmtId="49" fontId="49" fillId="6" borderId="53" xfId="0" applyNumberFormat="1" applyFont="1" applyFill="1" applyBorder="1" applyAlignment="1">
      <alignment horizontal="center"/>
    </xf>
    <xf numFmtId="49" fontId="42" fillId="6" borderId="43" xfId="0" applyNumberFormat="1" applyFont="1" applyFill="1" applyBorder="1" applyAlignment="1">
      <alignment horizontal="center"/>
    </xf>
    <xf numFmtId="49" fontId="3" fillId="6" borderId="43" xfId="0" applyNumberFormat="1" applyFont="1" applyFill="1" applyBorder="1" applyAlignment="1">
      <alignment horizontal="center"/>
    </xf>
    <xf numFmtId="0" fontId="3" fillId="6" borderId="20" xfId="0" applyFont="1" applyFill="1" applyBorder="1"/>
    <xf numFmtId="0" fontId="45" fillId="6" borderId="82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49" fontId="38" fillId="7" borderId="49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5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5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5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39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0" fontId="8" fillId="4" borderId="89" xfId="0" applyFont="1" applyFill="1" applyBorder="1" applyAlignment="1">
      <alignment horizontal="left" vertical="center"/>
    </xf>
    <xf numFmtId="0" fontId="50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4" fontId="51" fillId="4" borderId="14" xfId="1" applyNumberFormat="1" applyFont="1" applyFill="1" applyBorder="1" applyAlignment="1"/>
    <xf numFmtId="164" fontId="51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4" fontId="20" fillId="5" borderId="14" xfId="1" applyNumberFormat="1" applyFont="1" applyFill="1" applyBorder="1" applyAlignment="1"/>
    <xf numFmtId="164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4" fontId="21" fillId="5" borderId="14" xfId="1" applyNumberFormat="1" applyFont="1" applyFill="1" applyBorder="1" applyAlignment="1"/>
    <xf numFmtId="164" fontId="21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2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4" fontId="53" fillId="13" borderId="14" xfId="1" applyNumberFormat="1" applyFont="1" applyFill="1" applyBorder="1" applyAlignment="1">
      <alignment horizontal="right"/>
    </xf>
    <xf numFmtId="164" fontId="53" fillId="13" borderId="4" xfId="1" applyNumberFormat="1" applyFont="1" applyFill="1" applyBorder="1" applyAlignment="1">
      <alignment horizontal="right"/>
    </xf>
    <xf numFmtId="164" fontId="54" fillId="13" borderId="4" xfId="1" applyNumberFormat="1" applyFont="1" applyFill="1" applyBorder="1" applyAlignment="1">
      <alignment horizontal="right"/>
    </xf>
    <xf numFmtId="49" fontId="52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4" fontId="21" fillId="0" borderId="14" xfId="1" applyNumberFormat="1" applyFont="1" applyFill="1" applyBorder="1" applyAlignment="1"/>
    <xf numFmtId="164" fontId="21" fillId="0" borderId="4" xfId="1" applyNumberFormat="1" applyFont="1" applyFill="1" applyBorder="1" applyAlignment="1"/>
    <xf numFmtId="0" fontId="47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4" fontId="47" fillId="5" borderId="14" xfId="1" applyNumberFormat="1" applyFont="1" applyFill="1" applyBorder="1" applyAlignment="1"/>
    <xf numFmtId="164" fontId="47" fillId="5" borderId="4" xfId="1" applyNumberFormat="1" applyFont="1" applyFill="1" applyBorder="1" applyAlignment="1"/>
    <xf numFmtId="0" fontId="47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0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4" fontId="56" fillId="0" borderId="14" xfId="1" applyNumberFormat="1" applyFont="1" applyFill="1" applyBorder="1" applyAlignment="1">
      <alignment horizontal="left"/>
    </xf>
    <xf numFmtId="164" fontId="44" fillId="0" borderId="4" xfId="1" applyNumberFormat="1" applyFont="1" applyFill="1" applyBorder="1" applyAlignment="1">
      <alignment horizontal="right"/>
    </xf>
    <xf numFmtId="164" fontId="20" fillId="0" borderId="4" xfId="1" applyNumberFormat="1" applyFont="1" applyFill="1" applyBorder="1" applyAlignment="1">
      <alignment horizontal="right"/>
    </xf>
    <xf numFmtId="49" fontId="55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4" fontId="54" fillId="13" borderId="14" xfId="1" applyNumberFormat="1" applyFont="1" applyFill="1" applyBorder="1" applyAlignment="1">
      <alignment horizontal="right"/>
    </xf>
    <xf numFmtId="49" fontId="55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20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/>
    </xf>
    <xf numFmtId="49" fontId="57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3" xfId="0" applyFont="1" applyBorder="1" applyAlignment="1">
      <alignment horizontal="center"/>
    </xf>
    <xf numFmtId="49" fontId="48" fillId="0" borderId="70" xfId="0" applyNumberFormat="1" applyFont="1" applyFill="1" applyBorder="1" applyAlignment="1">
      <alignment horizontal="center"/>
    </xf>
    <xf numFmtId="49" fontId="57" fillId="13" borderId="13" xfId="0" applyNumberFormat="1" applyFont="1" applyFill="1" applyBorder="1" applyAlignment="1">
      <alignment horizontal="center"/>
    </xf>
    <xf numFmtId="0" fontId="28" fillId="13" borderId="70" xfId="0" applyFont="1" applyFill="1" applyBorder="1"/>
    <xf numFmtId="164" fontId="54" fillId="13" borderId="23" xfId="1" applyNumberFormat="1" applyFont="1" applyFill="1" applyBorder="1" applyAlignment="1">
      <alignment horizontal="right"/>
    </xf>
    <xf numFmtId="164" fontId="54" fillId="13" borderId="13" xfId="1" applyNumberFormat="1" applyFont="1" applyFill="1" applyBorder="1" applyAlignment="1">
      <alignment horizontal="right"/>
    </xf>
    <xf numFmtId="49" fontId="21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49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4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39" xfId="0" applyFont="1" applyFill="1" applyBorder="1" applyAlignment="1">
      <alignment horizontal="center"/>
    </xf>
    <xf numFmtId="49" fontId="2" fillId="6" borderId="39" xfId="0" applyNumberFormat="1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0" fontId="2" fillId="6" borderId="40" xfId="0" applyFont="1" applyFill="1" applyBorder="1"/>
    <xf numFmtId="49" fontId="8" fillId="7" borderId="6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vertical="center"/>
    </xf>
    <xf numFmtId="0" fontId="2" fillId="4" borderId="33" xfId="0" applyFont="1" applyFill="1" applyBorder="1" applyAlignment="1"/>
    <xf numFmtId="0" fontId="8" fillId="4" borderId="33" xfId="0" applyFont="1" applyFill="1" applyBorder="1" applyAlignment="1"/>
    <xf numFmtId="44" fontId="21" fillId="4" borderId="47" xfId="1" applyFont="1" applyFill="1" applyBorder="1" applyAlignment="1"/>
    <xf numFmtId="44" fontId="21" fillId="4" borderId="51" xfId="1" applyFont="1" applyFill="1" applyBorder="1" applyAlignment="1"/>
    <xf numFmtId="44" fontId="21" fillId="4" borderId="52" xfId="1" applyFont="1" applyFill="1" applyBorder="1" applyAlignment="1"/>
    <xf numFmtId="44" fontId="21" fillId="4" borderId="36" xfId="1" applyFont="1" applyFill="1" applyBorder="1" applyAlignment="1"/>
    <xf numFmtId="0" fontId="21" fillId="5" borderId="4" xfId="0" applyFont="1" applyFill="1" applyBorder="1" applyAlignment="1">
      <alignment horizontal="center"/>
    </xf>
    <xf numFmtId="44" fontId="21" fillId="5" borderId="38" xfId="1" applyFont="1" applyFill="1" applyBorder="1" applyAlignment="1"/>
    <xf numFmtId="44" fontId="21" fillId="5" borderId="6" xfId="1" applyFont="1" applyFill="1" applyBorder="1" applyAlignment="1"/>
    <xf numFmtId="44" fontId="21" fillId="5" borderId="80" xfId="1" applyFont="1" applyFill="1" applyBorder="1" applyAlignment="1"/>
    <xf numFmtId="44" fontId="21" fillId="5" borderId="79" xfId="1" applyFont="1" applyFill="1" applyBorder="1" applyAlignment="1"/>
    <xf numFmtId="44" fontId="58" fillId="5" borderId="37" xfId="1" applyFont="1" applyFill="1" applyBorder="1" applyAlignment="1"/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44" fontId="20" fillId="3" borderId="38" xfId="1" applyFont="1" applyFill="1" applyBorder="1" applyAlignment="1">
      <alignment horizontal="right"/>
    </xf>
    <xf numFmtId="44" fontId="20" fillId="3" borderId="11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4" fontId="20" fillId="0" borderId="14" xfId="1" applyFont="1" applyFill="1" applyBorder="1" applyAlignment="1">
      <alignment horizontal="right"/>
    </xf>
    <xf numFmtId="44" fontId="20" fillId="0" borderId="6" xfId="1" applyFont="1" applyFill="1" applyBorder="1" applyAlignment="1">
      <alignment horizontal="right"/>
    </xf>
    <xf numFmtId="44" fontId="20" fillId="0" borderId="6" xfId="1" applyFont="1" applyFill="1" applyBorder="1"/>
    <xf numFmtId="44" fontId="20" fillId="0" borderId="11" xfId="1" applyFont="1" applyFill="1" applyBorder="1" applyAlignment="1">
      <alignment horizontal="right"/>
    </xf>
    <xf numFmtId="44" fontId="20" fillId="0" borderId="65" xfId="1" applyFont="1" applyFill="1" applyBorder="1" applyAlignment="1">
      <alignment horizontal="right"/>
    </xf>
    <xf numFmtId="44" fontId="21" fillId="0" borderId="45" xfId="1" applyFont="1" applyFill="1" applyBorder="1" applyAlignment="1">
      <alignment horizontal="right"/>
    </xf>
    <xf numFmtId="44" fontId="59" fillId="2" borderId="28" xfId="1" applyFont="1" applyFill="1" applyBorder="1" applyAlignment="1"/>
    <xf numFmtId="44" fontId="20" fillId="2" borderId="49" xfId="1" applyFont="1" applyFill="1" applyBorder="1" applyAlignment="1"/>
    <xf numFmtId="44" fontId="20" fillId="2" borderId="29" xfId="1" applyFont="1" applyFill="1" applyBorder="1" applyAlignment="1"/>
    <xf numFmtId="44" fontId="20" fillId="2" borderId="28" xfId="1" applyFont="1" applyFill="1" applyBorder="1" applyAlignment="1"/>
    <xf numFmtId="0" fontId="21" fillId="5" borderId="7" xfId="0" applyFont="1" applyFill="1" applyBorder="1" applyAlignment="1"/>
    <xf numFmtId="44" fontId="21" fillId="5" borderId="54" xfId="1" applyFont="1" applyFill="1" applyBorder="1" applyAlignment="1"/>
    <xf numFmtId="44" fontId="21" fillId="5" borderId="4" xfId="1" applyFont="1" applyFill="1" applyBorder="1" applyAlignment="1"/>
    <xf numFmtId="44" fontId="21" fillId="5" borderId="16" xfId="1" applyFont="1" applyFill="1" applyBorder="1" applyAlignment="1"/>
    <xf numFmtId="44" fontId="21" fillId="5" borderId="29" xfId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4" fontId="20" fillId="0" borderId="72" xfId="1" applyFont="1" applyFill="1" applyBorder="1" applyAlignment="1">
      <alignment horizontal="right"/>
    </xf>
    <xf numFmtId="44" fontId="20" fillId="0" borderId="0" xfId="1" applyFont="1" applyFill="1" applyBorder="1" applyAlignment="1">
      <alignment horizontal="right"/>
    </xf>
    <xf numFmtId="44" fontId="20" fillId="0" borderId="0" xfId="1" applyFont="1" applyFill="1" applyBorder="1"/>
    <xf numFmtId="44" fontId="20" fillId="0" borderId="24" xfId="1" applyFont="1" applyFill="1" applyBorder="1" applyAlignment="1">
      <alignment horizontal="right"/>
    </xf>
    <xf numFmtId="44" fontId="21" fillId="7" borderId="58" xfId="1" applyFont="1" applyFill="1" applyBorder="1" applyAlignment="1"/>
    <xf numFmtId="44" fontId="21" fillId="5" borderId="65" xfId="1" applyFont="1" applyFill="1" applyBorder="1" applyAlignment="1"/>
    <xf numFmtId="49" fontId="21" fillId="3" borderId="10" xfId="0" applyNumberFormat="1" applyFont="1" applyFill="1" applyBorder="1" applyAlignment="1">
      <alignment horizontal="center"/>
    </xf>
    <xf numFmtId="44" fontId="20" fillId="3" borderId="14" xfId="1" applyFont="1" applyFill="1" applyBorder="1" applyAlignment="1">
      <alignment horizontal="right"/>
    </xf>
    <xf numFmtId="44" fontId="20" fillId="3" borderId="4" xfId="1" applyFont="1" applyFill="1" applyBorder="1" applyAlignment="1">
      <alignment horizontal="right"/>
    </xf>
    <xf numFmtId="44" fontId="20" fillId="3" borderId="4" xfId="1" applyFont="1" applyFill="1" applyBorder="1"/>
    <xf numFmtId="44" fontId="20" fillId="3" borderId="10" xfId="1" applyFont="1" applyFill="1" applyBorder="1" applyAlignment="1">
      <alignment horizontal="right"/>
    </xf>
    <xf numFmtId="44" fontId="20" fillId="3" borderId="25" xfId="1" applyFont="1" applyFill="1" applyBorder="1" applyAlignment="1">
      <alignment horizontal="right"/>
    </xf>
    <xf numFmtId="44" fontId="20" fillId="3" borderId="29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44" fontId="20" fillId="2" borderId="38" xfId="1" applyFont="1" applyFill="1" applyBorder="1" applyAlignment="1">
      <alignment horizontal="right"/>
    </xf>
    <xf numFmtId="44" fontId="20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0" xfId="0" applyFont="1" applyFill="1" applyBorder="1"/>
    <xf numFmtId="44" fontId="20" fillId="0" borderId="23" xfId="1" applyFont="1" applyFill="1" applyBorder="1" applyAlignment="1">
      <alignment horizontal="right"/>
    </xf>
    <xf numFmtId="44" fontId="20" fillId="0" borderId="13" xfId="1" applyFont="1" applyFill="1" applyBorder="1" applyAlignment="1">
      <alignment horizontal="right"/>
    </xf>
    <xf numFmtId="44" fontId="20" fillId="0" borderId="13" xfId="1" applyFont="1" applyFill="1" applyBorder="1"/>
    <xf numFmtId="44" fontId="20" fillId="0" borderId="12" xfId="1" applyFont="1" applyFill="1" applyBorder="1" applyAlignment="1">
      <alignment horizontal="right"/>
    </xf>
    <xf numFmtId="44" fontId="20" fillId="0" borderId="67" xfId="1" applyFont="1" applyFill="1" applyBorder="1" applyAlignment="1">
      <alignment horizontal="right"/>
    </xf>
    <xf numFmtId="44" fontId="21" fillId="0" borderId="70" xfId="1" applyFont="1" applyFill="1" applyBorder="1" applyAlignment="1">
      <alignment horizontal="right"/>
    </xf>
    <xf numFmtId="44" fontId="20" fillId="2" borderId="32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49" fillId="6" borderId="43" xfId="0" applyNumberFormat="1" applyFont="1" applyFill="1" applyBorder="1" applyAlignment="1">
      <alignment horizontal="center"/>
    </xf>
    <xf numFmtId="0" fontId="3" fillId="6" borderId="44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0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4" xfId="0" applyFont="1" applyFill="1" applyBorder="1"/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/>
    <xf numFmtId="0" fontId="45" fillId="5" borderId="4" xfId="0" applyFont="1" applyFill="1" applyBorder="1" applyAlignment="1">
      <alignment horizontal="center"/>
    </xf>
    <xf numFmtId="0" fontId="45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7" xfId="0" applyFont="1" applyFill="1" applyBorder="1" applyAlignment="1"/>
    <xf numFmtId="0" fontId="19" fillId="0" borderId="8" xfId="0" applyFont="1" applyBorder="1" applyAlignment="1">
      <alignment horizontal="center"/>
    </xf>
    <xf numFmtId="49" fontId="45" fillId="3" borderId="10" xfId="0" applyNumberFormat="1" applyFont="1" applyFill="1" applyBorder="1" applyAlignment="1">
      <alignment horizontal="center"/>
    </xf>
    <xf numFmtId="0" fontId="19" fillId="3" borderId="27" xfId="0" applyFont="1" applyFill="1" applyBorder="1"/>
    <xf numFmtId="0" fontId="19" fillId="0" borderId="10" xfId="0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8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7" xfId="0" applyFont="1" applyFill="1" applyBorder="1"/>
    <xf numFmtId="0" fontId="19" fillId="13" borderId="30" xfId="0" applyFont="1" applyFill="1" applyBorder="1" applyAlignment="1">
      <alignment horizontal="center"/>
    </xf>
    <xf numFmtId="49" fontId="45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1" xfId="0" applyFont="1" applyFill="1" applyBorder="1"/>
    <xf numFmtId="49" fontId="45" fillId="6" borderId="43" xfId="0" applyNumberFormat="1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/>
    </xf>
    <xf numFmtId="0" fontId="31" fillId="4" borderId="52" xfId="0" applyFont="1" applyFill="1" applyBorder="1" applyAlignment="1">
      <alignment horizontal="left" vertical="center"/>
    </xf>
    <xf numFmtId="0" fontId="31" fillId="4" borderId="33" xfId="0" applyFont="1" applyFill="1" applyBorder="1" applyAlignment="1">
      <alignment vertical="center"/>
    </xf>
    <xf numFmtId="0" fontId="19" fillId="4" borderId="33" xfId="0" applyFont="1" applyFill="1" applyBorder="1" applyAlignment="1"/>
    <xf numFmtId="164" fontId="19" fillId="0" borderId="14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164" fontId="19" fillId="0" borderId="23" xfId="1" applyNumberFormat="1" applyFont="1" applyFill="1" applyBorder="1" applyAlignment="1">
      <alignment horizontal="right"/>
    </xf>
    <xf numFmtId="164" fontId="19" fillId="0" borderId="13" xfId="1" applyNumberFormat="1" applyFont="1" applyFill="1" applyBorder="1" applyAlignment="1">
      <alignment horizontal="right"/>
    </xf>
    <xf numFmtId="0" fontId="19" fillId="4" borderId="34" xfId="0" applyFont="1" applyFill="1" applyBorder="1" applyAlignment="1"/>
    <xf numFmtId="164" fontId="45" fillId="4" borderId="51" xfId="1" applyNumberFormat="1" applyFont="1" applyFill="1" applyBorder="1" applyAlignment="1"/>
    <xf numFmtId="0" fontId="31" fillId="3" borderId="27" xfId="0" applyFont="1" applyFill="1" applyBorder="1"/>
    <xf numFmtId="49" fontId="45" fillId="0" borderId="1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/>
    <xf numFmtId="164" fontId="29" fillId="0" borderId="12" xfId="1" applyNumberFormat="1" applyFont="1" applyFill="1" applyBorder="1" applyAlignment="1">
      <alignment horizontal="right"/>
    </xf>
    <xf numFmtId="164" fontId="29" fillId="0" borderId="13" xfId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49" fontId="31" fillId="3" borderId="4" xfId="0" applyNumberFormat="1" applyFont="1" applyFill="1" applyBorder="1" applyAlignment="1">
      <alignment horizontal="left"/>
    </xf>
    <xf numFmtId="0" fontId="45" fillId="2" borderId="4" xfId="0" applyFont="1" applyFill="1" applyBorder="1" applyAlignment="1">
      <alignment horizontal="center"/>
    </xf>
    <xf numFmtId="0" fontId="45" fillId="2" borderId="4" xfId="0" applyFont="1" applyFill="1" applyBorder="1" applyAlignment="1"/>
    <xf numFmtId="0" fontId="19" fillId="2" borderId="4" xfId="0" applyFont="1" applyFill="1" applyBorder="1" applyAlignment="1"/>
    <xf numFmtId="0" fontId="45" fillId="14" borderId="4" xfId="0" applyFont="1" applyFill="1" applyBorder="1" applyAlignment="1">
      <alignment horizontal="center"/>
    </xf>
    <xf numFmtId="0" fontId="45" fillId="14" borderId="4" xfId="0" applyFont="1" applyFill="1" applyBorder="1" applyAlignment="1"/>
    <xf numFmtId="0" fontId="19" fillId="14" borderId="4" xfId="0" applyFont="1" applyFill="1" applyBorder="1" applyAlignment="1"/>
    <xf numFmtId="49" fontId="31" fillId="6" borderId="96" xfId="0" applyNumberFormat="1" applyFont="1" applyFill="1" applyBorder="1" applyAlignment="1">
      <alignment horizontal="center"/>
    </xf>
    <xf numFmtId="49" fontId="19" fillId="6" borderId="96" xfId="0" applyNumberFormat="1" applyFont="1" applyFill="1" applyBorder="1" applyAlignment="1">
      <alignment horizontal="center"/>
    </xf>
    <xf numFmtId="0" fontId="19" fillId="6" borderId="96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4" xfId="0" applyFont="1" applyFill="1" applyBorder="1" applyAlignment="1">
      <alignment horizontal="center"/>
    </xf>
    <xf numFmtId="3" fontId="45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5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horizontal="center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5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0" xfId="0" applyNumberFormat="1" applyFont="1" applyFill="1" applyBorder="1" applyAlignment="1">
      <alignment horizontal="center"/>
    </xf>
    <xf numFmtId="0" fontId="8" fillId="4" borderId="7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5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5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66" xfId="0" applyFont="1" applyFill="1" applyBorder="1"/>
    <xf numFmtId="0" fontId="19" fillId="6" borderId="6" xfId="0" applyFont="1" applyFill="1" applyBorder="1" applyAlignment="1">
      <alignment horizontal="center"/>
    </xf>
    <xf numFmtId="0" fontId="19" fillId="6" borderId="6" xfId="0" applyFont="1" applyFill="1" applyBorder="1"/>
    <xf numFmtId="0" fontId="19" fillId="4" borderId="96" xfId="0" applyFont="1" applyFill="1" applyBorder="1" applyAlignment="1"/>
    <xf numFmtId="3" fontId="19" fillId="4" borderId="96" xfId="0" applyNumberFormat="1" applyFont="1" applyFill="1" applyBorder="1" applyAlignment="1"/>
    <xf numFmtId="164" fontId="19" fillId="4" borderId="96" xfId="1" applyNumberFormat="1" applyFont="1" applyFill="1" applyBorder="1" applyAlignment="1"/>
    <xf numFmtId="3" fontId="31" fillId="5" borderId="4" xfId="0" applyNumberFormat="1" applyFont="1" applyFill="1" applyBorder="1" applyAlignment="1"/>
    <xf numFmtId="164" fontId="31" fillId="5" borderId="4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1" applyNumberFormat="1" applyFont="1" applyFill="1" applyBorder="1" applyAlignment="1">
      <alignment horizontal="right"/>
    </xf>
    <xf numFmtId="164" fontId="19" fillId="0" borderId="4" xfId="1" applyNumberFormat="1" applyFont="1" applyFill="1" applyBorder="1"/>
    <xf numFmtId="164" fontId="19" fillId="0" borderId="25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4" fontId="19" fillId="0" borderId="13" xfId="1" applyNumberFormat="1" applyFont="1" applyFill="1" applyBorder="1"/>
    <xf numFmtId="164" fontId="19" fillId="0" borderId="67" xfId="1" applyNumberFormat="1" applyFont="1" applyFill="1" applyBorder="1" applyAlignment="1">
      <alignment horizontal="right"/>
    </xf>
    <xf numFmtId="49" fontId="4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6" xfId="0" applyFont="1" applyFill="1" applyBorder="1"/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5" xfId="0" applyFont="1" applyFill="1" applyBorder="1"/>
    <xf numFmtId="0" fontId="19" fillId="3" borderId="90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1" xfId="0" applyFont="1" applyFill="1" applyBorder="1"/>
    <xf numFmtId="0" fontId="19" fillId="3" borderId="58" xfId="0" applyFont="1" applyFill="1" applyBorder="1"/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4" fontId="31" fillId="10" borderId="5" xfId="1" applyNumberFormat="1" applyFont="1" applyFill="1" applyBorder="1" applyAlignment="1">
      <alignment horizontal="right" vertical="center"/>
    </xf>
    <xf numFmtId="49" fontId="45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49" fontId="45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4" fontId="19" fillId="0" borderId="29" xfId="1" applyNumberFormat="1" applyFont="1" applyFill="1" applyBorder="1"/>
    <xf numFmtId="164" fontId="19" fillId="16" borderId="4" xfId="1" applyNumberFormat="1" applyFont="1" applyFill="1" applyBorder="1"/>
    <xf numFmtId="49" fontId="45" fillId="13" borderId="66" xfId="0" applyNumberFormat="1" applyFont="1" applyFill="1" applyBorder="1" applyAlignment="1">
      <alignment horizontal="center"/>
    </xf>
    <xf numFmtId="0" fontId="19" fillId="13" borderId="23" xfId="0" applyFont="1" applyFill="1" applyBorder="1"/>
    <xf numFmtId="164" fontId="19" fillId="13" borderId="13" xfId="1" applyNumberFormat="1" applyFont="1" applyFill="1" applyBorder="1" applyAlignment="1">
      <alignment horizontal="right"/>
    </xf>
    <xf numFmtId="164" fontId="19" fillId="13" borderId="13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49" fontId="61" fillId="0" borderId="0" xfId="0" applyNumberFormat="1" applyFont="1" applyBorder="1" applyAlignment="1">
      <alignment horizontal="center" vertical="center"/>
    </xf>
    <xf numFmtId="3" fontId="50" fillId="6" borderId="59" xfId="0" applyNumberFormat="1" applyFont="1" applyFill="1" applyBorder="1" applyAlignment="1">
      <alignment horizontal="center"/>
    </xf>
    <xf numFmtId="0" fontId="50" fillId="6" borderId="64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50" fillId="6" borderId="64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5" fillId="2" borderId="8" xfId="0" applyNumberFormat="1" applyFont="1" applyFill="1" applyBorder="1" applyAlignment="1">
      <alignment horizontal="center"/>
    </xf>
    <xf numFmtId="49" fontId="45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" fillId="0" borderId="38" xfId="0" applyFont="1" applyBorder="1" applyAlignment="1"/>
    <xf numFmtId="0" fontId="3" fillId="0" borderId="3" xfId="0" applyFont="1" applyFill="1" applyBorder="1" applyAlignment="1"/>
    <xf numFmtId="0" fontId="31" fillId="4" borderId="13" xfId="0" applyFont="1" applyFill="1" applyBorder="1"/>
    <xf numFmtId="0" fontId="45" fillId="2" borderId="74" xfId="0" applyFont="1" applyFill="1" applyBorder="1" applyAlignment="1">
      <alignment vertical="center"/>
    </xf>
    <xf numFmtId="0" fontId="45" fillId="7" borderId="50" xfId="0" applyFont="1" applyFill="1" applyBorder="1"/>
    <xf numFmtId="0" fontId="45" fillId="11" borderId="76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18" fillId="0" borderId="0" xfId="0" applyFont="1"/>
    <xf numFmtId="0" fontId="46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8" fillId="7" borderId="49" xfId="0" applyNumberFormat="1" applyFont="1" applyFill="1" applyBorder="1" applyAlignment="1">
      <alignment horizontal="center"/>
    </xf>
    <xf numFmtId="0" fontId="19" fillId="0" borderId="72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5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1" xfId="0" applyFont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4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49" fontId="45" fillId="5" borderId="19" xfId="0" applyNumberFormat="1" applyFont="1" applyFill="1" applyBorder="1" applyAlignment="1">
      <alignment horizontal="center"/>
    </xf>
    <xf numFmtId="49" fontId="45" fillId="5" borderId="100" xfId="0" applyNumberFormat="1" applyFont="1" applyFill="1" applyBorder="1" applyAlignment="1">
      <alignment horizontal="center"/>
    </xf>
    <xf numFmtId="49" fontId="45" fillId="5" borderId="96" xfId="0" applyNumberFormat="1" applyFont="1" applyFill="1" applyBorder="1" applyAlignment="1">
      <alignment horizontal="center"/>
    </xf>
    <xf numFmtId="49" fontId="19" fillId="5" borderId="100" xfId="0" applyNumberFormat="1" applyFont="1" applyFill="1" applyBorder="1" applyAlignment="1">
      <alignment horizontal="center"/>
    </xf>
    <xf numFmtId="0" fontId="31" fillId="5" borderId="20" xfId="0" applyFont="1" applyFill="1" applyBorder="1"/>
    <xf numFmtId="0" fontId="19" fillId="5" borderId="100" xfId="0" applyFont="1" applyFill="1" applyBorder="1"/>
    <xf numFmtId="3" fontId="31" fillId="5" borderId="86" xfId="0" applyNumberFormat="1" applyFont="1" applyFill="1" applyBorder="1" applyAlignment="1"/>
    <xf numFmtId="0" fontId="19" fillId="4" borderId="21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0" xfId="0" applyNumberFormat="1" applyFont="1" applyFill="1" applyBorder="1" applyAlignment="1">
      <alignment horizontal="center"/>
    </xf>
    <xf numFmtId="0" fontId="8" fillId="4" borderId="30" xfId="0" applyFont="1" applyFill="1" applyBorder="1"/>
    <xf numFmtId="3" fontId="31" fillId="4" borderId="101" xfId="0" applyNumberFormat="1" applyFont="1" applyFill="1" applyBorder="1" applyAlignment="1"/>
    <xf numFmtId="0" fontId="19" fillId="13" borderId="72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5" fillId="7" borderId="14" xfId="0" applyFont="1" applyFill="1" applyBorder="1"/>
    <xf numFmtId="0" fontId="45" fillId="11" borderId="23" xfId="0" applyFont="1" applyFill="1" applyBorder="1" applyAlignment="1">
      <alignment vertical="center"/>
    </xf>
    <xf numFmtId="49" fontId="2" fillId="6" borderId="5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50" fillId="6" borderId="53" xfId="0" applyNumberFormat="1" applyFont="1" applyFill="1" applyBorder="1" applyAlignment="1">
      <alignment horizontal="center"/>
    </xf>
    <xf numFmtId="0" fontId="50" fillId="6" borderId="72" xfId="0" applyFont="1" applyFill="1" applyBorder="1" applyAlignment="1">
      <alignment horizontal="center"/>
    </xf>
    <xf numFmtId="49" fontId="8" fillId="6" borderId="72" xfId="0" applyNumberFormat="1" applyFont="1" applyFill="1" applyBorder="1" applyAlignment="1">
      <alignment horizontal="center"/>
    </xf>
    <xf numFmtId="3" fontId="50" fillId="7" borderId="61" xfId="0" applyNumberFormat="1" applyFont="1" applyFill="1" applyBorder="1" applyAlignment="1">
      <alignment horizontal="center"/>
    </xf>
    <xf numFmtId="49" fontId="8" fillId="7" borderId="62" xfId="0" applyNumberFormat="1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0" fontId="31" fillId="2" borderId="5" xfId="0" applyFont="1" applyFill="1" applyBorder="1"/>
    <xf numFmtId="0" fontId="19" fillId="2" borderId="57" xfId="0" applyFont="1" applyFill="1" applyBorder="1"/>
    <xf numFmtId="0" fontId="31" fillId="2" borderId="4" xfId="0" applyFont="1" applyFill="1" applyBorder="1"/>
    <xf numFmtId="0" fontId="19" fillId="4" borderId="66" xfId="0" applyFont="1" applyFill="1" applyBorder="1"/>
    <xf numFmtId="44" fontId="31" fillId="10" borderId="5" xfId="1" applyNumberFormat="1" applyFont="1" applyFill="1" applyBorder="1" applyAlignment="1">
      <alignment horizontal="right" vertical="center"/>
    </xf>
    <xf numFmtId="44" fontId="19" fillId="0" borderId="4" xfId="1" applyNumberFormat="1" applyFont="1" applyFill="1" applyBorder="1" applyAlignment="1">
      <alignment horizontal="right"/>
    </xf>
    <xf numFmtId="44" fontId="19" fillId="16" borderId="4" xfId="1" applyNumberFormat="1" applyFont="1" applyFill="1" applyBorder="1"/>
    <xf numFmtId="44" fontId="31" fillId="13" borderId="13" xfId="1" applyNumberFormat="1" applyFont="1" applyFill="1" applyBorder="1" applyAlignment="1">
      <alignment horizontal="right"/>
    </xf>
    <xf numFmtId="44" fontId="2" fillId="0" borderId="0" xfId="0" applyNumberFormat="1" applyFont="1"/>
    <xf numFmtId="0" fontId="31" fillId="13" borderId="14" xfId="0" applyFont="1" applyFill="1" applyBorder="1"/>
    <xf numFmtId="0" fontId="31" fillId="13" borderId="5" xfId="0" applyFont="1" applyFill="1" applyBorder="1"/>
    <xf numFmtId="0" fontId="45" fillId="13" borderId="38" xfId="0" applyFont="1" applyFill="1" applyBorder="1"/>
    <xf numFmtId="0" fontId="31" fillId="13" borderId="72" xfId="0" applyFont="1" applyFill="1" applyBorder="1"/>
    <xf numFmtId="0" fontId="31" fillId="13" borderId="19" xfId="0" applyFont="1" applyFill="1" applyBorder="1"/>
    <xf numFmtId="0" fontId="45" fillId="13" borderId="23" xfId="0" applyFont="1" applyFill="1" applyBorder="1"/>
    <xf numFmtId="0" fontId="31" fillId="13" borderId="73" xfId="0" applyFont="1" applyFill="1" applyBorder="1"/>
    <xf numFmtId="0" fontId="31" fillId="13" borderId="86" xfId="0" applyFont="1" applyFill="1" applyBorder="1"/>
    <xf numFmtId="0" fontId="31" fillId="13" borderId="7" xfId="0" applyFont="1" applyFill="1" applyBorder="1"/>
    <xf numFmtId="0" fontId="31" fillId="13" borderId="57" xfId="0" applyFont="1" applyFill="1" applyBorder="1"/>
    <xf numFmtId="0" fontId="45" fillId="13" borderId="66" xfId="0" applyFont="1" applyFill="1" applyBorder="1" applyAlignment="1">
      <alignment horizontal="right"/>
    </xf>
    <xf numFmtId="0" fontId="45" fillId="13" borderId="78" xfId="0" applyFont="1" applyFill="1" applyBorder="1"/>
    <xf numFmtId="0" fontId="31" fillId="13" borderId="66" xfId="0" applyFont="1" applyFill="1" applyBorder="1" applyAlignment="1">
      <alignment horizontal="right"/>
    </xf>
    <xf numFmtId="0" fontId="31" fillId="13" borderId="57" xfId="0" applyFont="1" applyFill="1" applyBorder="1" applyAlignment="1">
      <alignment horizontal="right"/>
    </xf>
    <xf numFmtId="0" fontId="2" fillId="0" borderId="72" xfId="0" applyFont="1" applyBorder="1"/>
    <xf numFmtId="0" fontId="45" fillId="13" borderId="2" xfId="0" applyFont="1" applyFill="1" applyBorder="1"/>
    <xf numFmtId="0" fontId="31" fillId="20" borderId="66" xfId="0" applyFont="1" applyFill="1" applyBorder="1" applyAlignment="1">
      <alignment horizontal="right"/>
    </xf>
    <xf numFmtId="164" fontId="2" fillId="0" borderId="0" xfId="0" applyNumberFormat="1" applyFont="1"/>
    <xf numFmtId="0" fontId="40" fillId="6" borderId="54" xfId="0" applyFont="1" applyFill="1" applyBorder="1" applyAlignment="1">
      <alignment horizontal="center"/>
    </xf>
    <xf numFmtId="49" fontId="63" fillId="6" borderId="16" xfId="0" applyNumberFormat="1" applyFont="1" applyFill="1" applyBorder="1" applyAlignment="1">
      <alignment horizontal="center"/>
    </xf>
    <xf numFmtId="49" fontId="40" fillId="6" borderId="16" xfId="0" applyNumberFormat="1" applyFont="1" applyFill="1" applyBorder="1" applyAlignment="1">
      <alignment horizontal="center"/>
    </xf>
    <xf numFmtId="0" fontId="40" fillId="6" borderId="27" xfId="0" applyFont="1" applyFill="1" applyBorder="1" applyAlignment="1"/>
    <xf numFmtId="0" fontId="40" fillId="6" borderId="38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8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0" xfId="0" applyFont="1"/>
    <xf numFmtId="0" fontId="40" fillId="0" borderId="0" xfId="0" applyFont="1" applyFill="1" applyBorder="1" applyAlignment="1"/>
    <xf numFmtId="0" fontId="40" fillId="0" borderId="0" xfId="0" applyFont="1" applyAlignment="1">
      <alignment horizontal="center"/>
    </xf>
    <xf numFmtId="0" fontId="64" fillId="0" borderId="0" xfId="0" applyFont="1" applyFill="1"/>
    <xf numFmtId="0" fontId="40" fillId="0" borderId="0" xfId="0" applyFont="1" applyFill="1"/>
    <xf numFmtId="49" fontId="19" fillId="6" borderId="39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5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5" fillId="0" borderId="4" xfId="0" applyNumberFormat="1" applyFont="1" applyFill="1" applyBorder="1" applyAlignment="1">
      <alignment horizontal="right"/>
    </xf>
    <xf numFmtId="165" fontId="29" fillId="0" borderId="4" xfId="1" applyNumberFormat="1" applyFont="1" applyFill="1" applyBorder="1" applyAlignment="1">
      <alignment horizontal="right"/>
    </xf>
    <xf numFmtId="165" fontId="29" fillId="0" borderId="4" xfId="1" applyNumberFormat="1" applyFont="1" applyFill="1" applyBorder="1"/>
    <xf numFmtId="165" fontId="45" fillId="5" borderId="4" xfId="1" applyNumberFormat="1" applyFont="1" applyFill="1" applyBorder="1" applyAlignment="1"/>
    <xf numFmtId="165" fontId="45" fillId="3" borderId="4" xfId="1" applyNumberFormat="1" applyFont="1" applyFill="1" applyBorder="1" applyAlignment="1">
      <alignment horizontal="right"/>
    </xf>
    <xf numFmtId="165" fontId="45" fillId="2" borderId="4" xfId="1" applyNumberFormat="1" applyFont="1" applyFill="1" applyBorder="1" applyAlignment="1"/>
    <xf numFmtId="165" fontId="19" fillId="2" borderId="4" xfId="1" applyNumberFormat="1" applyFont="1" applyFill="1" applyBorder="1" applyAlignment="1"/>
    <xf numFmtId="165" fontId="45" fillId="14" borderId="4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19" fillId="2" borderId="28" xfId="0" applyNumberFormat="1" applyFont="1" applyFill="1" applyBorder="1"/>
    <xf numFmtId="4" fontId="19" fillId="2" borderId="4" xfId="0" applyNumberFormat="1" applyFont="1" applyFill="1" applyBorder="1"/>
    <xf numFmtId="0" fontId="2" fillId="13" borderId="0" xfId="0" applyFont="1" applyFill="1"/>
    <xf numFmtId="49" fontId="65" fillId="13" borderId="4" xfId="0" applyNumberFormat="1" applyFont="1" applyFill="1" applyBorder="1" applyAlignment="1">
      <alignment horizontal="center"/>
    </xf>
    <xf numFmtId="49" fontId="65" fillId="0" borderId="4" xfId="0" applyNumberFormat="1" applyFont="1" applyFill="1" applyBorder="1" applyAlignment="1">
      <alignment horizontal="center"/>
    </xf>
    <xf numFmtId="4" fontId="19" fillId="5" borderId="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31" fillId="5" borderId="29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29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29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29" xfId="1" applyNumberFormat="1" applyFont="1" applyFill="1" applyBorder="1"/>
    <xf numFmtId="4" fontId="31" fillId="17" borderId="4" xfId="1" applyNumberFormat="1" applyFont="1" applyFill="1" applyBorder="1"/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29" xfId="1" applyNumberFormat="1" applyFont="1" applyFill="1" applyBorder="1"/>
    <xf numFmtId="165" fontId="21" fillId="4" borderId="5" xfId="1" applyNumberFormat="1" applyFont="1" applyFill="1" applyBorder="1" applyAlignment="1"/>
    <xf numFmtId="165" fontId="20" fillId="5" borderId="4" xfId="1" applyNumberFormat="1" applyFont="1" applyFill="1" applyBorder="1" applyAlignment="1"/>
    <xf numFmtId="165" fontId="21" fillId="5" borderId="4" xfId="1" applyNumberFormat="1" applyFont="1" applyFill="1" applyBorder="1" applyAlignment="1"/>
    <xf numFmtId="165" fontId="54" fillId="13" borderId="4" xfId="1" applyNumberFormat="1" applyFont="1" applyFill="1" applyBorder="1"/>
    <xf numFmtId="165" fontId="54" fillId="13" borderId="4" xfId="1" applyNumberFormat="1" applyFont="1" applyFill="1" applyBorder="1" applyAlignment="1">
      <alignment horizontal="right"/>
    </xf>
    <xf numFmtId="165" fontId="55" fillId="13" borderId="7" xfId="1" applyNumberFormat="1" applyFont="1" applyFill="1" applyBorder="1" applyAlignment="1">
      <alignment horizontal="right"/>
    </xf>
    <xf numFmtId="165" fontId="21" fillId="5" borderId="7" xfId="1" applyNumberFormat="1" applyFont="1" applyFill="1" applyBorder="1" applyAlignment="1"/>
    <xf numFmtId="165" fontId="20" fillId="0" borderId="4" xfId="1" applyNumberFormat="1" applyFont="1" applyFill="1" applyBorder="1"/>
    <xf numFmtId="165" fontId="21" fillId="0" borderId="4" xfId="1" applyNumberFormat="1" applyFont="1" applyFill="1" applyBorder="1" applyAlignment="1"/>
    <xf numFmtId="165" fontId="21" fillId="2" borderId="7" xfId="1" applyNumberFormat="1" applyFont="1" applyFill="1" applyBorder="1" applyAlignment="1">
      <alignment horizontal="right"/>
    </xf>
    <xf numFmtId="165" fontId="20" fillId="0" borderId="4" xfId="1" applyNumberFormat="1" applyFont="1" applyBorder="1"/>
    <xf numFmtId="165" fontId="21" fillId="0" borderId="7" xfId="1" applyNumberFormat="1" applyFont="1" applyBorder="1"/>
    <xf numFmtId="165" fontId="20" fillId="0" borderId="4" xfId="1" applyNumberFormat="1" applyFont="1" applyFill="1" applyBorder="1" applyAlignment="1">
      <alignment horizontal="right"/>
    </xf>
    <xf numFmtId="165" fontId="21" fillId="0" borderId="7" xfId="1" applyNumberFormat="1" applyFont="1" applyFill="1" applyBorder="1" applyAlignment="1">
      <alignment horizontal="right"/>
    </xf>
    <xf numFmtId="165" fontId="54" fillId="13" borderId="13" xfId="1" applyNumberFormat="1" applyFont="1" applyFill="1" applyBorder="1"/>
    <xf numFmtId="165" fontId="54" fillId="13" borderId="13" xfId="1" applyNumberFormat="1" applyFont="1" applyFill="1" applyBorder="1" applyAlignment="1">
      <alignment horizontal="right"/>
    </xf>
    <xf numFmtId="165" fontId="55" fillId="13" borderId="66" xfId="1" applyNumberFormat="1" applyFont="1" applyFill="1" applyBorder="1" applyAlignment="1">
      <alignment horizontal="right"/>
    </xf>
    <xf numFmtId="164" fontId="31" fillId="4" borderId="51" xfId="1" applyNumberFormat="1" applyFont="1" applyFill="1" applyBorder="1" applyAlignment="1"/>
    <xf numFmtId="164" fontId="31" fillId="4" borderId="47" xfId="1" applyNumberFormat="1" applyFont="1" applyFill="1" applyBorder="1" applyAlignment="1"/>
    <xf numFmtId="164" fontId="31" fillId="4" borderId="35" xfId="1" applyNumberFormat="1" applyFont="1" applyFill="1" applyBorder="1" applyAlignment="1"/>
    <xf numFmtId="164" fontId="31" fillId="4" borderId="63" xfId="1" applyNumberFormat="1" applyFont="1" applyFill="1" applyBorder="1" applyAlignment="1"/>
    <xf numFmtId="164" fontId="19" fillId="3" borderId="10" xfId="1" applyNumberFormat="1" applyFont="1" applyFill="1" applyBorder="1" applyAlignment="1">
      <alignment horizontal="right"/>
    </xf>
    <xf numFmtId="164" fontId="19" fillId="3" borderId="6" xfId="1" applyNumberFormat="1" applyFont="1" applyFill="1" applyBorder="1" applyAlignment="1">
      <alignment horizontal="right"/>
    </xf>
    <xf numFmtId="164" fontId="19" fillId="3" borderId="38" xfId="1" applyNumberFormat="1" applyFont="1" applyFill="1" applyBorder="1" applyAlignment="1">
      <alignment horizontal="right"/>
    </xf>
    <xf numFmtId="164" fontId="19" fillId="3" borderId="65" xfId="1" applyNumberFormat="1" applyFont="1" applyFill="1" applyBorder="1" applyAlignment="1">
      <alignment horizontal="right"/>
    </xf>
    <xf numFmtId="164" fontId="19" fillId="3" borderId="28" xfId="1" applyNumberFormat="1" applyFont="1" applyFill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31" fillId="0" borderId="4" xfId="1" applyNumberFormat="1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31" fillId="0" borderId="13" xfId="1" applyNumberFormat="1" applyFont="1" applyFill="1" applyBorder="1"/>
    <xf numFmtId="164" fontId="19" fillId="0" borderId="32" xfId="1" applyNumberFormat="1" applyFont="1" applyFill="1" applyBorder="1"/>
    <xf numFmtId="164" fontId="31" fillId="5" borderId="38" xfId="1" applyNumberFormat="1" applyFont="1" applyFill="1" applyBorder="1" applyAlignment="1"/>
    <xf numFmtId="164" fontId="31" fillId="5" borderId="6" xfId="1" applyNumberFormat="1" applyFont="1" applyFill="1" applyBorder="1" applyAlignment="1"/>
    <xf numFmtId="164" fontId="31" fillId="5" borderId="80" xfId="1" applyNumberFormat="1" applyFont="1" applyFill="1" applyBorder="1" applyAlignment="1"/>
    <xf numFmtId="164" fontId="31" fillId="5" borderId="28" xfId="1" applyNumberFormat="1" applyFont="1" applyFill="1" applyBorder="1" applyAlignment="1"/>
    <xf numFmtId="164" fontId="19" fillId="3" borderId="14" xfId="1" applyNumberFormat="1" applyFont="1" applyFill="1" applyBorder="1" applyAlignment="1">
      <alignment horizontal="right"/>
    </xf>
    <xf numFmtId="164" fontId="19" fillId="3" borderId="4" xfId="1" applyNumberFormat="1" applyFont="1" applyFill="1" applyBorder="1"/>
    <xf numFmtId="164" fontId="19" fillId="3" borderId="80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19" fillId="0" borderId="28" xfId="1" applyNumberFormat="1" applyFont="1" applyFill="1" applyBorder="1" applyAlignment="1">
      <alignment horizontal="right"/>
    </xf>
    <xf numFmtId="164" fontId="31" fillId="5" borderId="11" xfId="1" applyNumberFormat="1" applyFont="1" applyFill="1" applyBorder="1" applyAlignment="1"/>
    <xf numFmtId="164" fontId="31" fillId="5" borderId="45" xfId="1" applyNumberFormat="1" applyFont="1" applyFill="1" applyBorder="1" applyAlignment="1"/>
    <xf numFmtId="164" fontId="19" fillId="3" borderId="6" xfId="1" applyNumberFormat="1" applyFont="1" applyFill="1" applyBorder="1"/>
    <xf numFmtId="164" fontId="19" fillId="3" borderId="80" xfId="1" applyNumberFormat="1" applyFont="1" applyFill="1" applyBorder="1"/>
    <xf numFmtId="164" fontId="19" fillId="3" borderId="28" xfId="1" applyNumberFormat="1" applyFont="1" applyFill="1" applyBorder="1"/>
    <xf numFmtId="164" fontId="19" fillId="0" borderId="6" xfId="1" applyNumberFormat="1" applyFont="1" applyFill="1" applyBorder="1" applyAlignment="1">
      <alignment horizontal="right"/>
    </xf>
    <xf numFmtId="164" fontId="19" fillId="0" borderId="6" xfId="1" applyNumberFormat="1" applyFont="1" applyFill="1" applyBorder="1"/>
    <xf numFmtId="164" fontId="19" fillId="0" borderId="80" xfId="1" applyNumberFormat="1" applyFont="1" applyFill="1" applyBorder="1" applyAlignment="1">
      <alignment horizontal="right"/>
    </xf>
    <xf numFmtId="164" fontId="19" fillId="2" borderId="29" xfId="1" applyNumberFormat="1" applyFont="1" applyFill="1" applyBorder="1" applyAlignment="1"/>
    <xf numFmtId="164" fontId="19" fillId="13" borderId="23" xfId="1" applyNumberFormat="1" applyFont="1" applyFill="1" applyBorder="1" applyAlignment="1">
      <alignment horizontal="right"/>
    </xf>
    <xf numFmtId="164" fontId="19" fillId="13" borderId="66" xfId="1" applyNumberFormat="1" applyFont="1" applyFill="1" applyBorder="1" applyAlignment="1">
      <alignment horizontal="right"/>
    </xf>
    <xf numFmtId="164" fontId="19" fillId="13" borderId="32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6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4" xfId="0" applyNumberFormat="1" applyFont="1" applyFill="1" applyBorder="1"/>
    <xf numFmtId="4" fontId="17" fillId="6" borderId="38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5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39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/>
    <xf numFmtId="4" fontId="3" fillId="2" borderId="38" xfId="0" applyNumberFormat="1" applyFont="1" applyFill="1" applyBorder="1" applyAlignment="1">
      <alignment horizontal="center"/>
    </xf>
    <xf numFmtId="4" fontId="8" fillId="4" borderId="91" xfId="0" applyNumberFormat="1" applyFont="1" applyFill="1" applyBorder="1" applyAlignment="1">
      <alignment horizontal="left" vertical="center"/>
    </xf>
    <xf numFmtId="4" fontId="50" fillId="4" borderId="92" xfId="0" applyNumberFormat="1" applyFont="1" applyFill="1" applyBorder="1" applyAlignment="1">
      <alignment vertical="center"/>
    </xf>
    <xf numFmtId="4" fontId="3" fillId="4" borderId="92" xfId="0" applyNumberFormat="1" applyFont="1" applyFill="1" applyBorder="1" applyAlignment="1"/>
    <xf numFmtId="4" fontId="3" fillId="4" borderId="93" xfId="0" applyNumberFormat="1" applyFont="1" applyFill="1" applyBorder="1" applyAlignment="1"/>
    <xf numFmtId="4" fontId="8" fillId="4" borderId="94" xfId="1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50" fillId="5" borderId="4" xfId="1" applyNumberFormat="1" applyFont="1" applyFill="1" applyBorder="1" applyAlignment="1"/>
    <xf numFmtId="4" fontId="30" fillId="0" borderId="4" xfId="0" applyNumberFormat="1" applyFont="1" applyBorder="1" applyAlignment="1">
      <alignment horizontal="center"/>
    </xf>
    <xf numFmtId="4" fontId="50" fillId="3" borderId="4" xfId="0" applyNumberFormat="1" applyFont="1" applyFill="1" applyBorder="1" applyAlignment="1">
      <alignment horizontal="center"/>
    </xf>
    <xf numFmtId="4" fontId="50" fillId="3" borderId="4" xfId="0" applyNumberFormat="1" applyFont="1" applyFill="1" applyBorder="1" applyAlignment="1">
      <alignment horizontal="left"/>
    </xf>
    <xf numFmtId="4" fontId="50" fillId="3" borderId="4" xfId="0" applyNumberFormat="1" applyFont="1" applyFill="1" applyBorder="1"/>
    <xf numFmtId="4" fontId="30" fillId="3" borderId="4" xfId="1" applyNumberFormat="1" applyFont="1" applyFill="1" applyBorder="1"/>
    <xf numFmtId="4" fontId="50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50" fillId="0" borderId="4" xfId="1" applyNumberFormat="1" applyFont="1" applyFill="1" applyBorder="1"/>
    <xf numFmtId="4" fontId="50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50" fillId="0" borderId="4" xfId="0" applyNumberFormat="1" applyFont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center"/>
    </xf>
    <xf numFmtId="4" fontId="50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50" fillId="14" borderId="4" xfId="0" applyNumberFormat="1" applyFont="1" applyFill="1" applyBorder="1"/>
    <xf numFmtId="4" fontId="50" fillId="14" borderId="4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65" fillId="13" borderId="4" xfId="1" applyNumberFormat="1" applyFont="1" applyFill="1" applyBorder="1"/>
    <xf numFmtId="4" fontId="65" fillId="13" borderId="4" xfId="1" applyNumberFormat="1" applyFont="1" applyFill="1" applyBorder="1" applyAlignment="1">
      <alignment horizontal="right"/>
    </xf>
    <xf numFmtId="4" fontId="65" fillId="0" borderId="4" xfId="1" applyNumberFormat="1" applyFont="1" applyFill="1" applyBorder="1"/>
    <xf numFmtId="4" fontId="65" fillId="0" borderId="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5" fontId="31" fillId="4" borderId="3" xfId="1" applyNumberFormat="1" applyFont="1" applyFill="1" applyBorder="1" applyAlignment="1"/>
    <xf numFmtId="165" fontId="31" fillId="4" borderId="5" xfId="1" applyNumberFormat="1" applyFont="1" applyFill="1" applyBorder="1" applyAlignment="1"/>
    <xf numFmtId="165" fontId="31" fillId="4" borderId="60" xfId="1" applyNumberFormat="1" applyFont="1" applyFill="1" applyBorder="1" applyAlignment="1"/>
    <xf numFmtId="165" fontId="31" fillId="4" borderId="71" xfId="1" applyNumberFormat="1" applyFont="1" applyFill="1" applyBorder="1" applyAlignment="1"/>
    <xf numFmtId="165" fontId="31" fillId="5" borderId="14" xfId="1" applyNumberFormat="1" applyFont="1" applyFill="1" applyBorder="1" applyAlignment="1"/>
    <xf numFmtId="165" fontId="31" fillId="5" borderId="4" xfId="1" applyNumberFormat="1" applyFont="1" applyFill="1" applyBorder="1" applyAlignment="1"/>
    <xf numFmtId="165" fontId="31" fillId="5" borderId="25" xfId="1" applyNumberFormat="1" applyFont="1" applyFill="1" applyBorder="1" applyAlignment="1"/>
    <xf numFmtId="165" fontId="31" fillId="5" borderId="29" xfId="1" applyNumberFormat="1" applyFont="1" applyFill="1" applyBorder="1" applyAlignment="1"/>
    <xf numFmtId="165" fontId="19" fillId="0" borderId="14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165" fontId="19" fillId="0" borderId="4" xfId="1" applyNumberFormat="1" applyFont="1" applyFill="1" applyBorder="1"/>
    <xf numFmtId="165" fontId="31" fillId="0" borderId="25" xfId="1" applyNumberFormat="1" applyFont="1" applyFill="1" applyBorder="1" applyAlignment="1">
      <alignment horizontal="right"/>
    </xf>
    <xf numFmtId="165" fontId="19" fillId="2" borderId="29" xfId="1" applyNumberFormat="1" applyFont="1" applyFill="1" applyBorder="1"/>
    <xf numFmtId="165" fontId="19" fillId="13" borderId="1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/>
    <xf numFmtId="165" fontId="31" fillId="13" borderId="25" xfId="1" applyNumberFormat="1" applyFont="1" applyFill="1" applyBorder="1" applyAlignment="1">
      <alignment horizontal="right"/>
    </xf>
    <xf numFmtId="165" fontId="19" fillId="13" borderId="29" xfId="1" applyNumberFormat="1" applyFont="1" applyFill="1" applyBorder="1"/>
    <xf numFmtId="165" fontId="31" fillId="2" borderId="25" xfId="1" applyNumberFormat="1" applyFont="1" applyFill="1" applyBorder="1"/>
    <xf numFmtId="165" fontId="19" fillId="0" borderId="2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/>
    <xf numFmtId="165" fontId="31" fillId="2" borderId="67" xfId="1" applyNumberFormat="1" applyFont="1" applyFill="1" applyBorder="1"/>
    <xf numFmtId="165" fontId="19" fillId="2" borderId="32" xfId="1" applyNumberFormat="1" applyFont="1" applyFill="1" applyBorder="1"/>
    <xf numFmtId="165" fontId="31" fillId="13" borderId="71" xfId="1" applyNumberFormat="1" applyFont="1" applyFill="1" applyBorder="1" applyAlignment="1"/>
    <xf numFmtId="165" fontId="31" fillId="2" borderId="29" xfId="1" applyNumberFormat="1" applyFont="1" applyFill="1" applyBorder="1" applyAlignment="1"/>
    <xf numFmtId="165" fontId="31" fillId="4" borderId="32" xfId="1" applyNumberFormat="1" applyFont="1" applyFill="1" applyBorder="1" applyAlignment="1"/>
    <xf numFmtId="4" fontId="5" fillId="5" borderId="71" xfId="1" applyNumberFormat="1" applyFont="1" applyFill="1" applyBorder="1" applyAlignment="1">
      <alignment horizontal="right"/>
    </xf>
    <xf numFmtId="4" fontId="12" fillId="0" borderId="71" xfId="1" applyNumberFormat="1" applyFont="1" applyFill="1" applyBorder="1" applyAlignment="1">
      <alignment horizontal="right"/>
    </xf>
    <xf numFmtId="4" fontId="7" fillId="16" borderId="71" xfId="1" applyNumberFormat="1" applyFont="1" applyFill="1" applyBorder="1" applyAlignment="1">
      <alignment horizontal="right"/>
    </xf>
    <xf numFmtId="4" fontId="14" fillId="2" borderId="71" xfId="1" applyNumberFormat="1" applyFont="1" applyFill="1" applyBorder="1" applyAlignment="1">
      <alignment horizontal="right"/>
    </xf>
    <xf numFmtId="4" fontId="12" fillId="3" borderId="71" xfId="1" applyNumberFormat="1" applyFont="1" applyFill="1" applyBorder="1" applyAlignment="1">
      <alignment horizontal="right"/>
    </xf>
    <xf numFmtId="4" fontId="14" fillId="0" borderId="71" xfId="1" applyNumberFormat="1" applyFont="1" applyFill="1" applyBorder="1" applyAlignment="1">
      <alignment horizontal="right"/>
    </xf>
    <xf numFmtId="4" fontId="14" fillId="0" borderId="71" xfId="1" applyNumberFormat="1" applyFont="1" applyBorder="1" applyAlignment="1">
      <alignment horizontal="right"/>
    </xf>
    <xf numFmtId="4" fontId="14" fillId="0" borderId="29" xfId="1" applyNumberFormat="1" applyFont="1" applyBorder="1" applyAlignment="1">
      <alignment horizontal="right"/>
    </xf>
    <xf numFmtId="4" fontId="14" fillId="12" borderId="71" xfId="1" applyNumberFormat="1" applyFont="1" applyFill="1" applyBorder="1" applyAlignment="1">
      <alignment horizontal="right"/>
    </xf>
    <xf numFmtId="4" fontId="35" fillId="13" borderId="71" xfId="1" applyNumberFormat="1" applyFont="1" applyFill="1" applyBorder="1" applyAlignment="1">
      <alignment horizontal="right"/>
    </xf>
    <xf numFmtId="4" fontId="15" fillId="2" borderId="29" xfId="1" applyNumberFormat="1" applyFont="1" applyFill="1" applyBorder="1" applyAlignment="1">
      <alignment horizontal="right"/>
    </xf>
    <xf numFmtId="4" fontId="12" fillId="5" borderId="71" xfId="1" applyNumberFormat="1" applyFont="1" applyFill="1" applyBorder="1" applyAlignment="1">
      <alignment horizontal="right"/>
    </xf>
    <xf numFmtId="4" fontId="12" fillId="2" borderId="71" xfId="1" applyNumberFormat="1" applyFont="1" applyFill="1" applyBorder="1" applyAlignment="1">
      <alignment horizontal="right"/>
    </xf>
    <xf numFmtId="4" fontId="15" fillId="2" borderId="71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19" fillId="2" borderId="28" xfId="1" applyNumberFormat="1" applyFont="1" applyFill="1" applyBorder="1"/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13" borderId="4" xfId="1" applyNumberFormat="1" applyFont="1" applyFill="1" applyBorder="1" applyAlignment="1">
      <alignment horizontal="center"/>
    </xf>
    <xf numFmtId="0" fontId="69" fillId="6" borderId="2" xfId="0" applyFont="1" applyFill="1" applyBorder="1"/>
    <xf numFmtId="49" fontId="69" fillId="6" borderId="1" xfId="0" applyNumberFormat="1" applyFont="1" applyFill="1" applyBorder="1" applyAlignment="1">
      <alignment horizontal="center"/>
    </xf>
    <xf numFmtId="49" fontId="69" fillId="6" borderId="0" xfId="0" applyNumberFormat="1" applyFont="1" applyFill="1" applyBorder="1" applyAlignment="1">
      <alignment horizontal="center"/>
    </xf>
    <xf numFmtId="0" fontId="69" fillId="6" borderId="0" xfId="0" applyFont="1" applyFill="1" applyBorder="1"/>
    <xf numFmtId="0" fontId="69" fillId="6" borderId="24" xfId="0" applyFont="1" applyFill="1" applyBorder="1"/>
    <xf numFmtId="49" fontId="69" fillId="6" borderId="39" xfId="0" applyNumberFormat="1" applyFont="1" applyFill="1" applyBorder="1" applyAlignment="1">
      <alignment horizontal="center"/>
    </xf>
    <xf numFmtId="49" fontId="69" fillId="6" borderId="50" xfId="0" applyNumberFormat="1" applyFont="1" applyFill="1" applyBorder="1" applyAlignment="1">
      <alignment horizontal="center"/>
    </xf>
    <xf numFmtId="49" fontId="69" fillId="6" borderId="40" xfId="0" applyNumberFormat="1" applyFont="1" applyFill="1" applyBorder="1" applyAlignment="1">
      <alignment horizontal="center"/>
    </xf>
    <xf numFmtId="0" fontId="69" fillId="6" borderId="40" xfId="0" applyFont="1" applyFill="1" applyBorder="1"/>
    <xf numFmtId="0" fontId="69" fillId="6" borderId="41" xfId="0" applyFont="1" applyFill="1" applyBorder="1"/>
    <xf numFmtId="49" fontId="45" fillId="5" borderId="8" xfId="0" applyNumberFormat="1" applyFont="1" applyFill="1" applyBorder="1" applyAlignment="1">
      <alignment horizontal="center"/>
    </xf>
    <xf numFmtId="49" fontId="45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2" borderId="9" xfId="0" applyNumberFormat="1" applyFont="1" applyFill="1" applyBorder="1"/>
    <xf numFmtId="4" fontId="31" fillId="3" borderId="9" xfId="0" applyNumberFormat="1" applyFont="1" applyFill="1" applyBorder="1"/>
    <xf numFmtId="4" fontId="31" fillId="3" borderId="81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9" fontId="45" fillId="4" borderId="4" xfId="0" applyNumberFormat="1" applyFont="1" applyFill="1" applyBorder="1" applyAlignment="1">
      <alignment horizontal="center"/>
    </xf>
    <xf numFmtId="49" fontId="45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/>
    <xf numFmtId="4" fontId="45" fillId="2" borderId="8" xfId="0" applyNumberFormat="1" applyFont="1" applyFill="1" applyBorder="1" applyAlignment="1">
      <alignment horizontal="center"/>
    </xf>
    <xf numFmtId="4" fontId="45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1" xfId="1" applyNumberFormat="1" applyFont="1" applyFill="1" applyBorder="1" applyAlignment="1"/>
    <xf numFmtId="4" fontId="31" fillId="2" borderId="60" xfId="1" applyNumberFormat="1" applyFont="1" applyFill="1" applyBorder="1" applyAlignment="1"/>
    <xf numFmtId="4" fontId="19" fillId="0" borderId="14" xfId="0" applyNumberFormat="1" applyFont="1" applyBorder="1" applyAlignment="1"/>
    <xf numFmtId="4" fontId="31" fillId="2" borderId="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0" xfId="0" applyNumberFormat="1" applyFont="1" applyFill="1" applyBorder="1" applyAlignment="1">
      <alignment horizontal="center"/>
    </xf>
    <xf numFmtId="4" fontId="31" fillId="4" borderId="22" xfId="0" applyNumberFormat="1" applyFont="1" applyFill="1" applyBorder="1"/>
    <xf numFmtId="4" fontId="3" fillId="4" borderId="22" xfId="0" applyNumberFormat="1" applyFont="1" applyFill="1" applyBorder="1"/>
    <xf numFmtId="4" fontId="31" fillId="4" borderId="62" xfId="1" applyNumberFormat="1" applyFont="1" applyFill="1" applyBorder="1" applyAlignment="1"/>
    <xf numFmtId="49" fontId="40" fillId="2" borderId="8" xfId="0" applyNumberFormat="1" applyFont="1" applyFill="1" applyBorder="1" applyAlignment="1">
      <alignment horizontal="center"/>
    </xf>
    <xf numFmtId="0" fontId="40" fillId="2" borderId="5" xfId="0" applyFont="1" applyFill="1" applyBorder="1"/>
    <xf numFmtId="4" fontId="70" fillId="13" borderId="26" xfId="0" applyNumberFormat="1" applyFont="1" applyFill="1" applyBorder="1"/>
    <xf numFmtId="4" fontId="71" fillId="13" borderId="8" xfId="1" applyNumberFormat="1" applyFont="1" applyFill="1" applyBorder="1" applyAlignment="1">
      <alignment horizontal="right"/>
    </xf>
    <xf numFmtId="4" fontId="71" fillId="13" borderId="5" xfId="1" applyNumberFormat="1" applyFont="1" applyFill="1" applyBorder="1" applyAlignment="1">
      <alignment horizontal="right"/>
    </xf>
    <xf numFmtId="4" fontId="71" fillId="13" borderId="8" xfId="1" applyNumberFormat="1" applyFont="1" applyFill="1" applyBorder="1"/>
    <xf numFmtId="4" fontId="71" fillId="13" borderId="7" xfId="1" applyNumberFormat="1" applyFont="1" applyFill="1" applyBorder="1" applyAlignment="1">
      <alignment horizontal="right"/>
    </xf>
    <xf numFmtId="49" fontId="72" fillId="13" borderId="8" xfId="0" applyNumberFormat="1" applyFont="1" applyFill="1" applyBorder="1" applyAlignment="1">
      <alignment horizontal="center"/>
    </xf>
    <xf numFmtId="49" fontId="70" fillId="13" borderId="5" xfId="0" applyNumberFormat="1" applyFont="1" applyFill="1" applyBorder="1" applyAlignment="1">
      <alignment horizontal="center"/>
    </xf>
    <xf numFmtId="4" fontId="71" fillId="13" borderId="5" xfId="1" applyNumberFormat="1" applyFont="1" applyFill="1" applyBorder="1"/>
    <xf numFmtId="49" fontId="40" fillId="0" borderId="9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73" fillId="0" borderId="0" xfId="1" applyNumberFormat="1" applyFont="1" applyFill="1" applyBorder="1" applyAlignment="1">
      <alignment horizontal="center"/>
    </xf>
    <xf numFmtId="4" fontId="73" fillId="0" borderId="0" xfId="1" applyNumberFormat="1" applyFont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/>
    <xf numFmtId="4" fontId="73" fillId="0" borderId="0" xfId="1" applyNumberFormat="1" applyFont="1" applyFill="1" applyBorder="1" applyAlignment="1">
      <alignment horizontal="right"/>
    </xf>
    <xf numFmtId="4" fontId="73" fillId="0" borderId="0" xfId="1" applyNumberFormat="1" applyFont="1" applyFill="1" applyBorder="1"/>
    <xf numFmtId="0" fontId="63" fillId="5" borderId="45" xfId="0" applyFont="1" applyFill="1" applyBorder="1" applyAlignment="1">
      <alignment horizontal="center"/>
    </xf>
    <xf numFmtId="0" fontId="40" fillId="13" borderId="4" xfId="0" applyFont="1" applyFill="1" applyBorder="1" applyAlignment="1">
      <alignment horizontal="center"/>
    </xf>
    <xf numFmtId="49" fontId="40" fillId="13" borderId="4" xfId="0" applyNumberFormat="1" applyFont="1" applyFill="1" applyBorder="1" applyAlignment="1">
      <alignment horizontal="center"/>
    </xf>
    <xf numFmtId="4" fontId="40" fillId="13" borderId="25" xfId="0" applyNumberFormat="1" applyFont="1" applyFill="1" applyBorder="1"/>
    <xf numFmtId="4" fontId="73" fillId="13" borderId="10" xfId="1" applyNumberFormat="1" applyFont="1" applyFill="1" applyBorder="1" applyAlignment="1">
      <alignment horizontal="right"/>
    </xf>
    <xf numFmtId="4" fontId="73" fillId="13" borderId="4" xfId="1" applyNumberFormat="1" applyFont="1" applyFill="1" applyBorder="1" applyAlignment="1">
      <alignment horizontal="right"/>
    </xf>
    <xf numFmtId="4" fontId="73" fillId="13" borderId="4" xfId="1" applyNumberFormat="1" applyFont="1" applyFill="1" applyBorder="1"/>
    <xf numFmtId="4" fontId="73" fillId="13" borderId="7" xfId="1" applyNumberFormat="1" applyFont="1" applyFill="1" applyBorder="1" applyAlignment="1">
      <alignment horizontal="right"/>
    </xf>
    <xf numFmtId="4" fontId="40" fillId="0" borderId="25" xfId="0" applyNumberFormat="1" applyFont="1" applyFill="1" applyBorder="1"/>
    <xf numFmtId="4" fontId="73" fillId="0" borderId="10" xfId="1" applyNumberFormat="1" applyFont="1" applyFill="1" applyBorder="1" applyAlignment="1">
      <alignment horizontal="right"/>
    </xf>
    <xf numFmtId="4" fontId="73" fillId="0" borderId="4" xfId="1" applyNumberFormat="1" applyFont="1" applyFill="1" applyBorder="1" applyAlignment="1">
      <alignment horizontal="right"/>
    </xf>
    <xf numFmtId="4" fontId="73" fillId="0" borderId="4" xfId="1" applyNumberFormat="1" applyFont="1" applyFill="1" applyBorder="1"/>
    <xf numFmtId="4" fontId="73" fillId="0" borderId="7" xfId="1" applyNumberFormat="1" applyFont="1" applyFill="1" applyBorder="1" applyAlignment="1">
      <alignment horizontal="right"/>
    </xf>
    <xf numFmtId="0" fontId="40" fillId="13" borderId="4" xfId="0" applyFont="1" applyFill="1" applyBorder="1" applyAlignment="1"/>
    <xf numFmtId="0" fontId="70" fillId="13" borderId="4" xfId="0" applyFont="1" applyFill="1" applyBorder="1" applyAlignment="1"/>
    <xf numFmtId="4" fontId="70" fillId="13" borderId="25" xfId="0" applyNumberFormat="1" applyFont="1" applyFill="1" applyBorder="1"/>
    <xf numFmtId="4" fontId="71" fillId="13" borderId="10" xfId="1" applyNumberFormat="1" applyFont="1" applyFill="1" applyBorder="1" applyAlignment="1">
      <alignment horizontal="right"/>
    </xf>
    <xf numFmtId="4" fontId="71" fillId="13" borderId="4" xfId="1" applyNumberFormat="1" applyFont="1" applyFill="1" applyBorder="1" applyAlignment="1">
      <alignment horizontal="right"/>
    </xf>
    <xf numFmtId="4" fontId="71" fillId="13" borderId="4" xfId="1" applyNumberFormat="1" applyFont="1" applyFill="1" applyBorder="1"/>
    <xf numFmtId="0" fontId="40" fillId="0" borderId="70" xfId="0" applyFont="1" applyFill="1" applyBorder="1" applyAlignment="1">
      <alignment horizontal="center"/>
    </xf>
    <xf numFmtId="0" fontId="63" fillId="2" borderId="13" xfId="0" applyFont="1" applyFill="1" applyBorder="1"/>
    <xf numFmtId="4" fontId="40" fillId="2" borderId="67" xfId="0" applyNumberFormat="1" applyFont="1" applyFill="1" applyBorder="1"/>
    <xf numFmtId="4" fontId="63" fillId="2" borderId="12" xfId="1" applyNumberFormat="1" applyFont="1" applyFill="1" applyBorder="1" applyAlignment="1">
      <alignment horizontal="right"/>
    </xf>
    <xf numFmtId="4" fontId="63" fillId="2" borderId="13" xfId="1" applyNumberFormat="1" applyFont="1" applyFill="1" applyBorder="1" applyAlignment="1">
      <alignment horizontal="right"/>
    </xf>
    <xf numFmtId="4" fontId="73" fillId="2" borderId="13" xfId="1" applyNumberFormat="1" applyFont="1" applyFill="1" applyBorder="1"/>
    <xf numFmtId="4" fontId="63" fillId="2" borderId="13" xfId="1" applyNumberFormat="1" applyFont="1" applyFill="1" applyBorder="1"/>
    <xf numFmtId="4" fontId="63" fillId="2" borderId="66" xfId="1" applyNumberFormat="1" applyFont="1" applyFill="1" applyBorder="1" applyAlignment="1">
      <alignment horizontal="right"/>
    </xf>
    <xf numFmtId="49" fontId="49" fillId="18" borderId="10" xfId="0" applyNumberFormat="1" applyFont="1" applyFill="1" applyBorder="1" applyAlignment="1">
      <alignment horizontal="center"/>
    </xf>
    <xf numFmtId="0" fontId="63" fillId="3" borderId="4" xfId="0" applyFont="1" applyFill="1" applyBorder="1"/>
    <xf numFmtId="0" fontId="63" fillId="3" borderId="25" xfId="0" applyFont="1" applyFill="1" applyBorder="1"/>
    <xf numFmtId="164" fontId="73" fillId="3" borderId="10" xfId="1" applyNumberFormat="1" applyFont="1" applyFill="1" applyBorder="1" applyAlignment="1">
      <alignment horizontal="right"/>
    </xf>
    <xf numFmtId="164" fontId="73" fillId="3" borderId="4" xfId="1" applyNumberFormat="1" applyFont="1" applyFill="1" applyBorder="1" applyAlignment="1">
      <alignment horizontal="right"/>
    </xf>
    <xf numFmtId="164" fontId="73" fillId="3" borderId="7" xfId="1" applyNumberFormat="1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6" xfId="0" applyFont="1" applyFill="1" applyBorder="1"/>
    <xf numFmtId="4" fontId="14" fillId="13" borderId="71" xfId="1" applyNumberFormat="1" applyFont="1" applyFill="1" applyBorder="1" applyAlignment="1">
      <alignment horizontal="right"/>
    </xf>
    <xf numFmtId="0" fontId="0" fillId="13" borderId="0" xfId="0" applyFill="1"/>
    <xf numFmtId="4" fontId="31" fillId="4" borderId="66" xfId="0" applyNumberFormat="1" applyFont="1" applyFill="1" applyBorder="1"/>
    <xf numFmtId="0" fontId="19" fillId="6" borderId="2" xfId="0" applyFont="1" applyFill="1" applyBorder="1"/>
    <xf numFmtId="0" fontId="19" fillId="6" borderId="48" xfId="0" applyFont="1" applyFill="1" applyBorder="1"/>
    <xf numFmtId="0" fontId="19" fillId="6" borderId="40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0" fontId="31" fillId="4" borderId="22" xfId="0" applyFont="1" applyFill="1" applyBorder="1"/>
    <xf numFmtId="0" fontId="19" fillId="0" borderId="2" xfId="0" applyFont="1" applyFill="1" applyBorder="1" applyAlignment="1"/>
    <xf numFmtId="164" fontId="19" fillId="4" borderId="86" xfId="1" applyNumberFormat="1" applyFont="1" applyFill="1" applyBorder="1" applyAlignment="1"/>
    <xf numFmtId="164" fontId="31" fillId="5" borderId="7" xfId="1" applyNumberFormat="1" applyFont="1" applyFill="1" applyBorder="1" applyAlignment="1"/>
    <xf numFmtId="4" fontId="31" fillId="3" borderId="7" xfId="1" applyNumberFormat="1" applyFont="1" applyFill="1" applyBorder="1"/>
    <xf numFmtId="4" fontId="31" fillId="17" borderId="7" xfId="1" applyNumberFormat="1" applyFont="1" applyFill="1" applyBorder="1" applyAlignment="1">
      <alignment horizontal="right"/>
    </xf>
    <xf numFmtId="0" fontId="19" fillId="4" borderId="82" xfId="0" applyFont="1" applyFill="1" applyBorder="1" applyAlignment="1">
      <alignment horizontal="left" vertical="center"/>
    </xf>
    <xf numFmtId="0" fontId="19" fillId="5" borderId="54" xfId="0" applyFont="1" applyFill="1" applyBorder="1" applyAlignment="1">
      <alignment horizontal="center"/>
    </xf>
    <xf numFmtId="0" fontId="19" fillId="13" borderId="54" xfId="0" applyFont="1" applyFill="1" applyBorder="1" applyAlignment="1">
      <alignment horizontal="center"/>
    </xf>
    <xf numFmtId="49" fontId="19" fillId="17" borderId="7" xfId="0" applyNumberFormat="1" applyFont="1" applyFill="1" applyBorder="1" applyAlignment="1">
      <alignment horizontal="center"/>
    </xf>
    <xf numFmtId="49" fontId="31" fillId="17" borderId="7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vertical="center"/>
    </xf>
    <xf numFmtId="0" fontId="31" fillId="5" borderId="14" xfId="0" applyFont="1" applyFill="1" applyBorder="1" applyAlignment="1"/>
    <xf numFmtId="49" fontId="19" fillId="3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7" borderId="14" xfId="0" applyNumberFormat="1" applyFont="1" applyFill="1" applyBorder="1" applyAlignment="1">
      <alignment horizontal="center"/>
    </xf>
    <xf numFmtId="49" fontId="31" fillId="17" borderId="1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0" xfId="0" applyFont="1" applyFill="1" applyBorder="1"/>
    <xf numFmtId="165" fontId="19" fillId="0" borderId="38" xfId="1" applyNumberFormat="1" applyFont="1" applyFill="1" applyBorder="1" applyAlignment="1">
      <alignment horizontal="right"/>
    </xf>
    <xf numFmtId="165" fontId="19" fillId="0" borderId="6" xfId="1" applyNumberFormat="1" applyFont="1" applyFill="1" applyBorder="1" applyAlignment="1">
      <alignment horizontal="right"/>
    </xf>
    <xf numFmtId="165" fontId="19" fillId="0" borderId="6" xfId="1" applyNumberFormat="1" applyFont="1" applyFill="1" applyBorder="1"/>
    <xf numFmtId="165" fontId="31" fillId="2" borderId="65" xfId="1" applyNumberFormat="1" applyFont="1" applyFill="1" applyBorder="1"/>
    <xf numFmtId="165" fontId="19" fillId="2" borderId="28" xfId="1" applyNumberFormat="1" applyFont="1" applyFill="1" applyBorder="1"/>
    <xf numFmtId="0" fontId="75" fillId="0" borderId="0" xfId="0" applyFont="1"/>
    <xf numFmtId="0" fontId="76" fillId="0" borderId="0" xfId="0" applyFont="1"/>
    <xf numFmtId="165" fontId="45" fillId="13" borderId="4" xfId="1" applyNumberFormat="1" applyFont="1" applyFill="1" applyBorder="1" applyAlignment="1"/>
    <xf numFmtId="165" fontId="19" fillId="13" borderId="4" xfId="1" applyNumberFormat="1" applyFont="1" applyFill="1" applyBorder="1" applyAlignment="1"/>
    <xf numFmtId="0" fontId="45" fillId="13" borderId="4" xfId="0" applyFont="1" applyFill="1" applyBorder="1" applyAlignment="1">
      <alignment horizontal="center"/>
    </xf>
    <xf numFmtId="0" fontId="45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5" fontId="31" fillId="13" borderId="14" xfId="1" applyNumberFormat="1" applyFont="1" applyFill="1" applyBorder="1" applyAlignment="1"/>
    <xf numFmtId="165" fontId="31" fillId="13" borderId="4" xfId="1" applyNumberFormat="1" applyFont="1" applyFill="1" applyBorder="1" applyAlignment="1"/>
    <xf numFmtId="165" fontId="31" fillId="13" borderId="25" xfId="1" applyNumberFormat="1" applyFont="1" applyFill="1" applyBorder="1" applyAlignment="1"/>
    <xf numFmtId="165" fontId="31" fillId="13" borderId="29" xfId="1" applyNumberFormat="1" applyFont="1" applyFill="1" applyBorder="1" applyAlignment="1"/>
    <xf numFmtId="0" fontId="8" fillId="13" borderId="0" xfId="0" applyFont="1" applyFill="1"/>
    <xf numFmtId="165" fontId="19" fillId="13" borderId="29" xfId="1" applyNumberFormat="1" applyFont="1" applyFill="1" applyBorder="1" applyAlignment="1">
      <alignment horizontal="right"/>
    </xf>
    <xf numFmtId="4" fontId="73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6" xfId="0" applyFont="1" applyFill="1" applyBorder="1"/>
    <xf numFmtId="4" fontId="15" fillId="13" borderId="71" xfId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3" fillId="13" borderId="5" xfId="1" applyNumberFormat="1" applyFont="1" applyFill="1" applyBorder="1" applyAlignment="1">
      <alignment horizontal="right"/>
    </xf>
    <xf numFmtId="4" fontId="73" fillId="13" borderId="5" xfId="1" applyNumberFormat="1" applyFont="1" applyFill="1" applyBorder="1"/>
    <xf numFmtId="164" fontId="31" fillId="3" borderId="7" xfId="1" applyNumberFormat="1" applyFont="1" applyFill="1" applyBorder="1"/>
    <xf numFmtId="4" fontId="31" fillId="0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/>
    <xf numFmtId="4" fontId="31" fillId="13" borderId="7" xfId="1" applyNumberFormat="1" applyFont="1" applyFill="1" applyBorder="1" applyAlignment="1">
      <alignment horizontal="right"/>
    </xf>
    <xf numFmtId="4" fontId="7" fillId="2" borderId="71" xfId="1" applyNumberFormat="1" applyFont="1" applyFill="1" applyBorder="1" applyAlignment="1">
      <alignment horizontal="right"/>
    </xf>
    <xf numFmtId="4" fontId="7" fillId="3" borderId="71" xfId="1" applyNumberFormat="1" applyFont="1" applyFill="1" applyBorder="1" applyAlignment="1">
      <alignment horizontal="right"/>
    </xf>
    <xf numFmtId="4" fontId="7" fillId="0" borderId="71" xfId="1" applyNumberFormat="1" applyFont="1" applyFill="1" applyBorder="1" applyAlignment="1">
      <alignment horizontal="right"/>
    </xf>
    <xf numFmtId="4" fontId="7" fillId="0" borderId="71" xfId="1" applyNumberFormat="1" applyFont="1" applyBorder="1" applyAlignment="1">
      <alignment horizontal="right"/>
    </xf>
    <xf numFmtId="4" fontId="77" fillId="0" borderId="71" xfId="1" applyNumberFormat="1" applyFont="1" applyFill="1" applyBorder="1" applyAlignment="1">
      <alignment horizontal="right"/>
    </xf>
    <xf numFmtId="4" fontId="7" fillId="0" borderId="29" xfId="1" applyNumberFormat="1" applyFont="1" applyBorder="1" applyAlignment="1">
      <alignment horizontal="right"/>
    </xf>
    <xf numFmtId="4" fontId="7" fillId="12" borderId="71" xfId="1" applyNumberFormat="1" applyFont="1" applyFill="1" applyBorder="1" applyAlignment="1">
      <alignment horizontal="right"/>
    </xf>
    <xf numFmtId="4" fontId="7" fillId="13" borderId="71" xfId="1" applyNumberFormat="1" applyFont="1" applyFill="1" applyBorder="1" applyAlignment="1">
      <alignment horizontal="right"/>
    </xf>
    <xf numFmtId="4" fontId="77" fillId="13" borderId="71" xfId="1" applyNumberFormat="1" applyFont="1" applyFill="1" applyBorder="1" applyAlignment="1">
      <alignment horizontal="right"/>
    </xf>
    <xf numFmtId="4" fontId="7" fillId="2" borderId="29" xfId="1" applyNumberFormat="1" applyFont="1" applyFill="1" applyBorder="1" applyAlignment="1">
      <alignment horizontal="right"/>
    </xf>
    <xf numFmtId="4" fontId="7" fillId="5" borderId="71" xfId="1" applyNumberFormat="1" applyFont="1" applyFill="1" applyBorder="1" applyAlignment="1">
      <alignment horizontal="right"/>
    </xf>
    <xf numFmtId="4" fontId="7" fillId="4" borderId="62" xfId="1" applyNumberFormat="1" applyFont="1" applyFill="1" applyBorder="1" applyAlignment="1"/>
    <xf numFmtId="44" fontId="21" fillId="3" borderId="45" xfId="1" applyFont="1" applyFill="1" applyBorder="1" applyAlignment="1">
      <alignment horizontal="right"/>
    </xf>
    <xf numFmtId="44" fontId="21" fillId="3" borderId="7" xfId="1" applyFont="1" applyFill="1" applyBorder="1"/>
    <xf numFmtId="164" fontId="31" fillId="3" borderId="28" xfId="1" applyNumberFormat="1" applyFont="1" applyFill="1" applyBorder="1" applyAlignment="1">
      <alignment horizontal="right"/>
    </xf>
    <xf numFmtId="164" fontId="31" fillId="0" borderId="29" xfId="1" applyNumberFormat="1" applyFont="1" applyFill="1" applyBorder="1" applyAlignment="1">
      <alignment horizontal="right"/>
    </xf>
    <xf numFmtId="164" fontId="31" fillId="3" borderId="28" xfId="1" applyNumberFormat="1" applyFont="1" applyFill="1" applyBorder="1"/>
    <xf numFmtId="164" fontId="31" fillId="0" borderId="28" xfId="1" applyNumberFormat="1" applyFont="1" applyFill="1" applyBorder="1" applyAlignment="1">
      <alignment horizontal="right"/>
    </xf>
    <xf numFmtId="164" fontId="31" fillId="13" borderId="32" xfId="1" applyNumberFormat="1" applyFont="1" applyFill="1" applyBorder="1" applyAlignment="1">
      <alignment horizontal="right"/>
    </xf>
    <xf numFmtId="164" fontId="31" fillId="3" borderId="6" xfId="1" applyNumberFormat="1" applyFont="1" applyFill="1" applyBorder="1" applyAlignment="1">
      <alignment horizontal="right"/>
    </xf>
    <xf numFmtId="3" fontId="31" fillId="2" borderId="57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0" fontId="14" fillId="0" borderId="4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4" fontId="21" fillId="3" borderId="28" xfId="1" applyFont="1" applyFill="1" applyBorder="1" applyAlignment="1">
      <alignment horizontal="right"/>
    </xf>
    <xf numFmtId="0" fontId="19" fillId="0" borderId="90" xfId="0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6" xfId="1" applyNumberFormat="1" applyFont="1" applyFill="1" applyBorder="1"/>
    <xf numFmtId="4" fontId="19" fillId="0" borderId="6" xfId="1" applyNumberFormat="1" applyFont="1" applyFill="1" applyBorder="1" applyAlignment="1">
      <alignment horizontal="right"/>
    </xf>
    <xf numFmtId="4" fontId="31" fillId="0" borderId="80" xfId="1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5" fillId="0" borderId="71" xfId="1" applyNumberFormat="1" applyFont="1" applyFill="1" applyBorder="1" applyAlignment="1">
      <alignment horizontal="right"/>
    </xf>
    <xf numFmtId="0" fontId="19" fillId="6" borderId="7" xfId="0" applyFont="1" applyFill="1" applyBorder="1" applyAlignment="1">
      <alignment horizontal="center"/>
    </xf>
    <xf numFmtId="165" fontId="21" fillId="4" borderId="57" xfId="1" applyNumberFormat="1" applyFont="1" applyFill="1" applyBorder="1" applyAlignment="1"/>
    <xf numFmtId="165" fontId="21" fillId="5" borderId="80" xfId="1" applyNumberFormat="1" applyFont="1" applyFill="1" applyBorder="1" applyAlignment="1"/>
    <xf numFmtId="165" fontId="21" fillId="5" borderId="57" xfId="1" applyNumberFormat="1" applyFont="1" applyFill="1" applyBorder="1" applyAlignment="1"/>
    <xf numFmtId="165" fontId="21" fillId="4" borderId="71" xfId="1" applyNumberFormat="1" applyFont="1" applyFill="1" applyBorder="1" applyAlignment="1"/>
    <xf numFmtId="165" fontId="21" fillId="5" borderId="29" xfId="1" applyNumberFormat="1" applyFont="1" applyFill="1" applyBorder="1" applyAlignment="1"/>
    <xf numFmtId="165" fontId="21" fillId="2" borderId="29" xfId="1" applyNumberFormat="1" applyFont="1" applyFill="1" applyBorder="1" applyAlignment="1">
      <alignment horizontal="right"/>
    </xf>
    <xf numFmtId="165" fontId="21" fillId="5" borderId="71" xfId="1" applyNumberFormat="1" applyFont="1" applyFill="1" applyBorder="1" applyAlignment="1"/>
    <xf numFmtId="165" fontId="21" fillId="0" borderId="29" xfId="1" applyNumberFormat="1" applyFont="1" applyBorder="1"/>
    <xf numFmtId="165" fontId="21" fillId="0" borderId="29" xfId="1" applyNumberFormat="1" applyFont="1" applyFill="1" applyBorder="1" applyAlignment="1">
      <alignment horizontal="right"/>
    </xf>
    <xf numFmtId="165" fontId="55" fillId="13" borderId="29" xfId="1" applyNumberFormat="1" applyFont="1" applyFill="1" applyBorder="1" applyAlignment="1">
      <alignment horizontal="right"/>
    </xf>
    <xf numFmtId="165" fontId="55" fillId="13" borderId="32" xfId="1" applyNumberFormat="1" applyFont="1" applyFill="1" applyBorder="1" applyAlignment="1">
      <alignment horizontal="right"/>
    </xf>
    <xf numFmtId="4" fontId="8" fillId="4" borderId="91" xfId="1" applyNumberFormat="1" applyFont="1" applyFill="1" applyBorder="1" applyAlignment="1"/>
    <xf numFmtId="4" fontId="50" fillId="5" borderId="7" xfId="1" applyNumberFormat="1" applyFont="1" applyFill="1" applyBorder="1" applyAlignment="1"/>
    <xf numFmtId="4" fontId="50" fillId="3" borderId="7" xfId="1" applyNumberFormat="1" applyFont="1" applyFill="1" applyBorder="1"/>
    <xf numFmtId="4" fontId="50" fillId="0" borderId="7" xfId="1" applyNumberFormat="1" applyFont="1" applyFill="1" applyBorder="1" applyAlignment="1">
      <alignment horizontal="right"/>
    </xf>
    <xf numFmtId="4" fontId="50" fillId="3" borderId="7" xfId="1" applyNumberFormat="1" applyFont="1" applyFill="1" applyBorder="1" applyAlignment="1">
      <alignment horizontal="right"/>
    </xf>
    <xf numFmtId="4" fontId="50" fillId="14" borderId="7" xfId="1" applyNumberFormat="1" applyFont="1" applyFill="1" applyBorder="1" applyAlignment="1">
      <alignment horizontal="right"/>
    </xf>
    <xf numFmtId="4" fontId="8" fillId="4" borderId="102" xfId="1" applyNumberFormat="1" applyFont="1" applyFill="1" applyBorder="1" applyAlignment="1"/>
    <xf numFmtId="4" fontId="50" fillId="5" borderId="29" xfId="1" applyNumberFormat="1" applyFont="1" applyFill="1" applyBorder="1" applyAlignment="1"/>
    <xf numFmtId="4" fontId="50" fillId="3" borderId="29" xfId="1" applyNumberFormat="1" applyFont="1" applyFill="1" applyBorder="1"/>
    <xf numFmtId="4" fontId="30" fillId="0" borderId="29" xfId="1" applyNumberFormat="1" applyFont="1" applyFill="1" applyBorder="1" applyAlignment="1">
      <alignment horizontal="right"/>
    </xf>
    <xf numFmtId="4" fontId="30" fillId="3" borderId="29" xfId="1" applyNumberFormat="1" applyFont="1" applyFill="1" applyBorder="1"/>
    <xf numFmtId="4" fontId="50" fillId="0" borderId="29" xfId="1" applyNumberFormat="1" applyFont="1" applyFill="1" applyBorder="1" applyAlignment="1">
      <alignment horizontal="right"/>
    </xf>
    <xf numFmtId="4" fontId="30" fillId="3" borderId="29" xfId="1" applyNumberFormat="1" applyFont="1" applyFill="1" applyBorder="1" applyAlignment="1">
      <alignment horizontal="right"/>
    </xf>
    <xf numFmtId="4" fontId="50" fillId="14" borderId="29" xfId="1" applyNumberFormat="1" applyFont="1" applyFill="1" applyBorder="1" applyAlignment="1">
      <alignment horizontal="right"/>
    </xf>
    <xf numFmtId="4" fontId="30" fillId="0" borderId="32" xfId="1" applyNumberFormat="1" applyFont="1" applyFill="1" applyBorder="1" applyAlignment="1">
      <alignment horizontal="right"/>
    </xf>
    <xf numFmtId="4" fontId="31" fillId="4" borderId="57" xfId="0" applyNumberFormat="1" applyFont="1" applyFill="1" applyBorder="1" applyAlignment="1"/>
    <xf numFmtId="4" fontId="31" fillId="3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31" fillId="0" borderId="80" xfId="0" applyNumberFormat="1" applyFont="1" applyFill="1" applyBorder="1" applyAlignment="1">
      <alignment horizontal="right"/>
    </xf>
    <xf numFmtId="4" fontId="31" fillId="0" borderId="66" xfId="0" applyNumberFormat="1" applyFont="1" applyBorder="1"/>
    <xf numFmtId="4" fontId="31" fillId="4" borderId="71" xfId="0" applyNumberFormat="1" applyFont="1" applyFill="1" applyBorder="1" applyAlignment="1"/>
    <xf numFmtId="4" fontId="31" fillId="3" borderId="29" xfId="0" applyNumberFormat="1" applyFont="1" applyFill="1" applyBorder="1" applyAlignment="1">
      <alignment horizontal="right"/>
    </xf>
    <xf numFmtId="4" fontId="19" fillId="0" borderId="32" xfId="0" applyNumberFormat="1" applyFont="1" applyBorder="1"/>
    <xf numFmtId="4" fontId="31" fillId="17" borderId="7" xfId="1" applyNumberFormat="1" applyFont="1" applyFill="1" applyBorder="1"/>
    <xf numFmtId="4" fontId="19" fillId="2" borderId="32" xfId="1" applyNumberFormat="1" applyFont="1" applyFill="1" applyBorder="1"/>
    <xf numFmtId="0" fontId="19" fillId="6" borderId="45" xfId="0" applyFont="1" applyFill="1" applyBorder="1" applyAlignment="1">
      <alignment horizontal="center"/>
    </xf>
    <xf numFmtId="164" fontId="49" fillId="3" borderId="54" xfId="1" applyNumberFormat="1" applyFont="1" applyFill="1" applyBorder="1" applyAlignment="1">
      <alignment horizontal="right"/>
    </xf>
    <xf numFmtId="4" fontId="78" fillId="13" borderId="54" xfId="1" applyNumberFormat="1" applyFont="1" applyFill="1" applyBorder="1" applyAlignment="1">
      <alignment horizontal="right"/>
    </xf>
    <xf numFmtId="4" fontId="49" fillId="13" borderId="54" xfId="1" applyNumberFormat="1" applyFont="1" applyFill="1" applyBorder="1" applyAlignment="1">
      <alignment horizontal="right"/>
    </xf>
    <xf numFmtId="4" fontId="71" fillId="13" borderId="29" xfId="1" applyNumberFormat="1" applyFont="1" applyFill="1" applyBorder="1" applyAlignment="1">
      <alignment horizontal="right"/>
    </xf>
    <xf numFmtId="4" fontId="71" fillId="13" borderId="29" xfId="1" applyNumberFormat="1" applyFont="1" applyFill="1" applyBorder="1"/>
    <xf numFmtId="4" fontId="73" fillId="13" borderId="29" xfId="1" applyNumberFormat="1" applyFont="1" applyFill="1" applyBorder="1"/>
    <xf numFmtId="4" fontId="73" fillId="2" borderId="29" xfId="1" applyNumberFormat="1" applyFont="1" applyFill="1" applyBorder="1"/>
    <xf numFmtId="4" fontId="73" fillId="13" borderId="32" xfId="1" applyNumberFormat="1" applyFont="1" applyFill="1" applyBorder="1"/>
    <xf numFmtId="0" fontId="40" fillId="18" borderId="104" xfId="0" applyFont="1" applyFill="1" applyBorder="1" applyAlignment="1">
      <alignment horizontal="center"/>
    </xf>
    <xf numFmtId="4" fontId="78" fillId="13" borderId="95" xfId="1" applyNumberFormat="1" applyFont="1" applyFill="1" applyBorder="1" applyAlignment="1">
      <alignment horizontal="right"/>
    </xf>
    <xf numFmtId="4" fontId="40" fillId="0" borderId="0" xfId="0" applyNumberFormat="1" applyFont="1" applyBorder="1" applyAlignment="1">
      <alignment vertical="center"/>
    </xf>
    <xf numFmtId="4" fontId="45" fillId="3" borderId="27" xfId="0" applyNumberFormat="1" applyFont="1" applyFill="1" applyBorder="1" applyAlignment="1">
      <alignment horizontal="center"/>
    </xf>
    <xf numFmtId="4" fontId="19" fillId="3" borderId="46" xfId="0" applyNumberFormat="1" applyFont="1" applyFill="1" applyBorder="1" applyAlignment="1">
      <alignment horizontal="center"/>
    </xf>
    <xf numFmtId="4" fontId="19" fillId="3" borderId="97" xfId="0" applyNumberFormat="1" applyFont="1" applyFill="1" applyBorder="1" applyAlignment="1">
      <alignment horizontal="center" vertical="center"/>
    </xf>
    <xf numFmtId="4" fontId="19" fillId="3" borderId="41" xfId="0" applyNumberFormat="1" applyFont="1" applyFill="1" applyBorder="1" applyAlignment="1">
      <alignment horizontal="center" vertical="center"/>
    </xf>
    <xf numFmtId="4" fontId="31" fillId="10" borderId="60" xfId="1" applyNumberFormat="1" applyFont="1" applyFill="1" applyBorder="1" applyAlignment="1">
      <alignment horizontal="right" vertical="center"/>
    </xf>
    <xf numFmtId="4" fontId="19" fillId="16" borderId="4" xfId="1" applyNumberFormat="1" applyFont="1" applyFill="1" applyBorder="1"/>
    <xf numFmtId="4" fontId="19" fillId="0" borderId="25" xfId="1" applyNumberFormat="1" applyFont="1" applyFill="1" applyBorder="1" applyAlignment="1">
      <alignment horizontal="right"/>
    </xf>
    <xf numFmtId="4" fontId="19" fillId="13" borderId="67" xfId="1" applyNumberFormat="1" applyFont="1" applyFill="1" applyBorder="1" applyAlignment="1">
      <alignment horizontal="right"/>
    </xf>
    <xf numFmtId="4" fontId="19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45" fillId="0" borderId="0" xfId="0" applyNumberFormat="1" applyFont="1" applyBorder="1" applyAlignment="1">
      <alignment horizontal="center" vertical="center"/>
    </xf>
    <xf numFmtId="4" fontId="31" fillId="3" borderId="71" xfId="1" applyNumberFormat="1" applyFont="1" applyFill="1" applyBorder="1" applyAlignment="1"/>
    <xf numFmtId="4" fontId="19" fillId="0" borderId="0" xfId="0" applyNumberFormat="1" applyFont="1"/>
    <xf numFmtId="4" fontId="31" fillId="2" borderId="60" xfId="1" applyNumberFormat="1" applyFont="1" applyFill="1" applyBorder="1" applyAlignment="1">
      <alignment horizontal="right"/>
    </xf>
    <xf numFmtId="4" fontId="31" fillId="4" borderId="69" xfId="1" applyNumberFormat="1" applyFont="1" applyFill="1" applyBorder="1" applyAlignment="1">
      <alignment horizontal="right"/>
    </xf>
    <xf numFmtId="0" fontId="19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" fillId="13" borderId="62" xfId="1" applyNumberFormat="1" applyFont="1" applyFill="1" applyBorder="1" applyAlignment="1"/>
    <xf numFmtId="49" fontId="45" fillId="6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 vertical="center"/>
    </xf>
    <xf numFmtId="4" fontId="31" fillId="4" borderId="4" xfId="0" applyNumberFormat="1" applyFont="1" applyFill="1" applyBorder="1" applyAlignment="1"/>
    <xf numFmtId="4" fontId="31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9" fillId="0" borderId="4" xfId="0" applyFont="1" applyBorder="1"/>
    <xf numFmtId="4" fontId="19" fillId="0" borderId="4" xfId="0" applyNumberFormat="1" applyFont="1" applyBorder="1"/>
    <xf numFmtId="4" fontId="31" fillId="0" borderId="4" xfId="0" applyNumberFormat="1" applyFont="1" applyBorder="1"/>
    <xf numFmtId="0" fontId="0" fillId="0" borderId="4" xfId="0" applyBorder="1"/>
    <xf numFmtId="49" fontId="15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14" fillId="13" borderId="4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" fontId="31" fillId="5" borderId="81" xfId="1" applyNumberFormat="1" applyFont="1" applyFill="1" applyBorder="1" applyAlignment="1">
      <alignment horizontal="right"/>
    </xf>
    <xf numFmtId="4" fontId="31" fillId="0" borderId="54" xfId="1" applyNumberFormat="1" applyFont="1" applyBorder="1" applyAlignment="1">
      <alignment horizontal="right"/>
    </xf>
    <xf numFmtId="4" fontId="31" fillId="4" borderId="95" xfId="1" applyNumberFormat="1" applyFont="1" applyFill="1" applyBorder="1"/>
    <xf numFmtId="4" fontId="31" fillId="5" borderId="4" xfId="1" applyNumberFormat="1" applyFont="1" applyFill="1" applyBorder="1" applyAlignment="1">
      <alignment horizontal="right"/>
    </xf>
    <xf numFmtId="4" fontId="31" fillId="4" borderId="4" xfId="1" applyNumberFormat="1" applyFont="1" applyFill="1" applyBorder="1" applyAlignment="1">
      <alignment horizontal="right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31" fillId="6" borderId="4" xfId="0" applyNumberFormat="1" applyFont="1" applyFill="1" applyBorder="1" applyAlignment="1">
      <alignment horizontal="center"/>
    </xf>
    <xf numFmtId="165" fontId="54" fillId="13" borderId="29" xfId="1" applyNumberFormat="1" applyFont="1" applyFill="1" applyBorder="1" applyAlignment="1">
      <alignment horizontal="right"/>
    </xf>
    <xf numFmtId="4" fontId="40" fillId="7" borderId="61" xfId="0" applyNumberFormat="1" applyFont="1" applyFill="1" applyBorder="1" applyAlignment="1">
      <alignment horizontal="center"/>
    </xf>
    <xf numFmtId="4" fontId="63" fillId="7" borderId="49" xfId="0" applyNumberFormat="1" applyFont="1" applyFill="1" applyBorder="1" applyAlignment="1">
      <alignment horizontal="center" vertical="center" wrapText="1"/>
    </xf>
    <xf numFmtId="4" fontId="31" fillId="7" borderId="49" xfId="0" applyNumberFormat="1" applyFont="1" applyFill="1" applyBorder="1" applyAlignment="1">
      <alignment horizontal="center" vertical="center" wrapText="1"/>
    </xf>
    <xf numFmtId="4" fontId="31" fillId="7" borderId="62" xfId="0" applyNumberFormat="1" applyFont="1" applyFill="1" applyBorder="1" applyAlignment="1">
      <alignment horizontal="center" vertical="center" wrapText="1"/>
    </xf>
    <xf numFmtId="4" fontId="73" fillId="3" borderId="29" xfId="1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/>
    <xf numFmtId="4" fontId="40" fillId="0" borderId="0" xfId="0" applyNumberFormat="1" applyFont="1"/>
    <xf numFmtId="165" fontId="20" fillId="2" borderId="29" xfId="1" applyNumberFormat="1" applyFont="1" applyFill="1" applyBorder="1" applyAlignment="1">
      <alignment horizontal="right"/>
    </xf>
    <xf numFmtId="0" fontId="19" fillId="13" borderId="4" xfId="0" applyFont="1" applyFill="1" applyBorder="1" applyAlignment="1">
      <alignment horizontal="left"/>
    </xf>
    <xf numFmtId="4" fontId="31" fillId="13" borderId="4" xfId="1" applyNumberFormat="1" applyFont="1" applyFill="1" applyBorder="1" applyAlignment="1">
      <alignment horizontal="right"/>
    </xf>
    <xf numFmtId="0" fontId="31" fillId="4" borderId="4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vertical="center"/>
    </xf>
    <xf numFmtId="0" fontId="19" fillId="4" borderId="4" xfId="0" applyFont="1" applyFill="1" applyBorder="1" applyAlignment="1"/>
    <xf numFmtId="4" fontId="19" fillId="3" borderId="4" xfId="1" applyNumberFormat="1" applyFont="1" applyFill="1" applyBorder="1" applyAlignment="1">
      <alignment horizontal="right"/>
    </xf>
    <xf numFmtId="4" fontId="31" fillId="0" borderId="4" xfId="1" applyNumberFormat="1" applyFont="1" applyFill="1" applyBorder="1" applyAlignment="1">
      <alignment horizontal="right"/>
    </xf>
    <xf numFmtId="4" fontId="19" fillId="2" borderId="4" xfId="1" applyNumberFormat="1" applyFont="1" applyFill="1" applyBorder="1"/>
    <xf numFmtId="0" fontId="19" fillId="0" borderId="4" xfId="0" applyFont="1" applyBorder="1" applyAlignment="1">
      <alignment horizontal="left"/>
    </xf>
    <xf numFmtId="4" fontId="31" fillId="0" borderId="4" xfId="1" applyNumberFormat="1" applyFont="1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45" fillId="4" borderId="4" xfId="1" applyNumberFormat="1" applyFont="1" applyFill="1" applyBorder="1" applyAlignment="1"/>
    <xf numFmtId="165" fontId="45" fillId="0" borderId="4" xfId="1" applyNumberFormat="1" applyFont="1" applyFill="1" applyBorder="1" applyAlignment="1">
      <alignment horizontal="right"/>
    </xf>
    <xf numFmtId="165" fontId="29" fillId="2" borderId="4" xfId="1" applyNumberFormat="1" applyFont="1" applyFill="1" applyBorder="1"/>
    <xf numFmtId="165" fontId="29" fillId="2" borderId="4" xfId="1" applyNumberFormat="1" applyFont="1" applyFill="1" applyBorder="1" applyAlignment="1"/>
    <xf numFmtId="0" fontId="31" fillId="14" borderId="4" xfId="0" applyFont="1" applyFill="1" applyBorder="1" applyAlignment="1"/>
    <xf numFmtId="0" fontId="19" fillId="13" borderId="4" xfId="0" applyFont="1" applyFill="1" applyBorder="1" applyAlignment="1"/>
    <xf numFmtId="165" fontId="61" fillId="13" borderId="4" xfId="1" applyNumberFormat="1" applyFont="1" applyFill="1" applyBorder="1" applyAlignment="1"/>
    <xf numFmtId="165" fontId="29" fillId="13" borderId="4" xfId="1" applyNumberFormat="1" applyFont="1" applyFill="1" applyBorder="1" applyAlignment="1"/>
    <xf numFmtId="0" fontId="65" fillId="13" borderId="4" xfId="0" applyFont="1" applyFill="1" applyBorder="1"/>
    <xf numFmtId="0" fontId="65" fillId="0" borderId="4" xfId="0" applyFont="1" applyFill="1" applyBorder="1"/>
    <xf numFmtId="3" fontId="19" fillId="0" borderId="4" xfId="0" applyNumberFormat="1" applyFont="1" applyFill="1" applyBorder="1" applyAlignment="1">
      <alignment horizontal="left"/>
    </xf>
    <xf numFmtId="4" fontId="19" fillId="13" borderId="4" xfId="1" applyNumberFormat="1" applyFont="1" applyFill="1" applyBorder="1" applyAlignment="1"/>
    <xf numFmtId="0" fontId="19" fillId="13" borderId="4" xfId="0" applyFont="1" applyFill="1" applyBorder="1"/>
    <xf numFmtId="0" fontId="31" fillId="0" borderId="4" xfId="0" applyFont="1" applyBorder="1" applyAlignment="1">
      <alignment horizontal="center"/>
    </xf>
    <xf numFmtId="49" fontId="31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/>
    <xf numFmtId="4" fontId="31" fillId="0" borderId="4" xfId="1" applyNumberFormat="1" applyFont="1" applyFill="1" applyBorder="1"/>
    <xf numFmtId="0" fontId="38" fillId="7" borderId="49" xfId="0" applyFont="1" applyFill="1" applyBorder="1" applyAlignment="1">
      <alignment horizontal="center"/>
    </xf>
    <xf numFmtId="4" fontId="19" fillId="0" borderId="0" xfId="0" applyNumberFormat="1" applyFont="1" applyFill="1" applyBorder="1"/>
    <xf numFmtId="4" fontId="19" fillId="4" borderId="86" xfId="1" applyNumberFormat="1" applyFont="1" applyFill="1" applyBorder="1" applyAlignment="1"/>
    <xf numFmtId="4" fontId="31" fillId="7" borderId="59" xfId="0" applyNumberFormat="1" applyFont="1" applyFill="1" applyBorder="1" applyAlignment="1">
      <alignment horizontal="center"/>
    </xf>
    <xf numFmtId="4" fontId="8" fillId="7" borderId="64" xfId="0" applyNumberFormat="1" applyFont="1" applyFill="1" applyBorder="1" applyAlignment="1">
      <alignment horizontal="center"/>
    </xf>
    <xf numFmtId="4" fontId="31" fillId="7" borderId="64" xfId="0" applyNumberFormat="1" applyFont="1" applyFill="1" applyBorder="1" applyAlignment="1">
      <alignment horizontal="center"/>
    </xf>
    <xf numFmtId="4" fontId="31" fillId="5" borderId="99" xfId="0" applyNumberFormat="1" applyFont="1" applyFill="1" applyBorder="1" applyAlignment="1">
      <alignment horizontal="right"/>
    </xf>
    <xf numFmtId="4" fontId="19" fillId="2" borderId="71" xfId="0" applyNumberFormat="1" applyFont="1" applyFill="1" applyBorder="1" applyAlignment="1">
      <alignment horizontal="right"/>
    </xf>
    <xf numFmtId="4" fontId="31" fillId="4" borderId="62" xfId="0" applyNumberFormat="1" applyFont="1" applyFill="1" applyBorder="1" applyAlignment="1"/>
    <xf numFmtId="0" fontId="40" fillId="0" borderId="2" xfId="0" applyFont="1" applyBorder="1" applyAlignment="1">
      <alignment horizontal="center"/>
    </xf>
    <xf numFmtId="0" fontId="40" fillId="13" borderId="45" xfId="0" applyFont="1" applyFill="1" applyBorder="1" applyAlignment="1">
      <alignment horizontal="center"/>
    </xf>
    <xf numFmtId="0" fontId="70" fillId="13" borderId="6" xfId="0" applyFont="1" applyFill="1" applyBorder="1" applyAlignment="1"/>
    <xf numFmtId="4" fontId="70" fillId="13" borderId="65" xfId="0" applyNumberFormat="1" applyFont="1" applyFill="1" applyBorder="1"/>
    <xf numFmtId="4" fontId="71" fillId="13" borderId="11" xfId="1" applyNumberFormat="1" applyFont="1" applyFill="1" applyBorder="1" applyAlignment="1">
      <alignment horizontal="right"/>
    </xf>
    <xf numFmtId="4" fontId="71" fillId="13" borderId="6" xfId="1" applyNumberFormat="1" applyFont="1" applyFill="1" applyBorder="1" applyAlignment="1">
      <alignment horizontal="right"/>
    </xf>
    <xf numFmtId="4" fontId="71" fillId="13" borderId="6" xfId="1" applyNumberFormat="1" applyFont="1" applyFill="1" applyBorder="1"/>
    <xf numFmtId="4" fontId="71" fillId="13" borderId="80" xfId="1" applyNumberFormat="1" applyFont="1" applyFill="1" applyBorder="1" applyAlignment="1">
      <alignment horizontal="right"/>
    </xf>
    <xf numFmtId="4" fontId="78" fillId="13" borderId="90" xfId="1" applyNumberFormat="1" applyFont="1" applyFill="1" applyBorder="1" applyAlignment="1">
      <alignment horizontal="right"/>
    </xf>
    <xf numFmtId="4" fontId="73" fillId="13" borderId="28" xfId="1" applyNumberFormat="1" applyFont="1" applyFill="1" applyBorder="1"/>
    <xf numFmtId="4" fontId="2" fillId="0" borderId="0" xfId="0" applyNumberFormat="1" applyFont="1" applyBorder="1"/>
    <xf numFmtId="4" fontId="31" fillId="13" borderId="99" xfId="1" applyNumberFormat="1" applyFont="1" applyFill="1" applyBorder="1" applyAlignment="1">
      <alignment horizontal="right"/>
    </xf>
    <xf numFmtId="4" fontId="31" fillId="13" borderId="29" xfId="1" applyNumberFormat="1" applyFont="1" applyFill="1" applyBorder="1" applyAlignment="1">
      <alignment horizontal="right"/>
    </xf>
    <xf numFmtId="4" fontId="31" fillId="13" borderId="32" xfId="1" applyNumberFormat="1" applyFont="1" applyFill="1" applyBorder="1" applyAlignment="1">
      <alignment horizontal="right"/>
    </xf>
    <xf numFmtId="4" fontId="31" fillId="13" borderId="49" xfId="1" applyNumberFormat="1" applyFont="1" applyFill="1" applyBorder="1" applyAlignment="1">
      <alignment horizontal="right"/>
    </xf>
    <xf numFmtId="4" fontId="31" fillId="13" borderId="71" xfId="1" applyNumberFormat="1" applyFont="1" applyFill="1" applyBorder="1" applyAlignment="1">
      <alignment horizontal="right"/>
    </xf>
    <xf numFmtId="4" fontId="31" fillId="20" borderId="32" xfId="1" applyNumberFormat="1" applyFont="1" applyFill="1" applyBorder="1" applyAlignment="1">
      <alignment horizontal="right"/>
    </xf>
    <xf numFmtId="4" fontId="31" fillId="13" borderId="60" xfId="1" applyNumberFormat="1" applyFont="1" applyFill="1" applyBorder="1" applyAlignment="1">
      <alignment horizontal="right"/>
    </xf>
    <xf numFmtId="4" fontId="19" fillId="20" borderId="25" xfId="1" applyNumberFormat="1" applyFont="1" applyFill="1" applyBorder="1" applyAlignment="1">
      <alignment horizontal="right"/>
    </xf>
    <xf numFmtId="4" fontId="45" fillId="2" borderId="60" xfId="1" applyNumberFormat="1" applyFont="1" applyFill="1" applyBorder="1" applyAlignment="1">
      <alignment horizontal="right" vertical="center"/>
    </xf>
    <xf numFmtId="4" fontId="31" fillId="8" borderId="60" xfId="1" applyNumberFormat="1" applyFont="1" applyFill="1" applyBorder="1" applyAlignment="1">
      <alignment horizontal="right"/>
    </xf>
    <xf numFmtId="4" fontId="31" fillId="0" borderId="65" xfId="1" applyNumberFormat="1" applyFont="1" applyFill="1" applyBorder="1" applyAlignment="1">
      <alignment horizontal="right"/>
    </xf>
    <xf numFmtId="4" fontId="19" fillId="0" borderId="65" xfId="1" applyNumberFormat="1" applyFont="1" applyFill="1" applyBorder="1" applyAlignment="1">
      <alignment horizontal="right"/>
    </xf>
    <xf numFmtId="4" fontId="31" fillId="10" borderId="25" xfId="1" applyNumberFormat="1" applyFont="1" applyFill="1" applyBorder="1" applyAlignment="1">
      <alignment horizontal="right"/>
    </xf>
    <xf numFmtId="4" fontId="45" fillId="2" borderId="75" xfId="1" applyNumberFormat="1" applyFont="1" applyFill="1" applyBorder="1" applyAlignment="1">
      <alignment horizontal="right" vertical="center"/>
    </xf>
    <xf numFmtId="4" fontId="31" fillId="7" borderId="68" xfId="1" applyNumberFormat="1" applyFont="1" applyFill="1" applyBorder="1" applyAlignment="1">
      <alignment horizontal="right"/>
    </xf>
    <xf numFmtId="4" fontId="19" fillId="0" borderId="60" xfId="1" applyNumberFormat="1" applyFont="1" applyFill="1" applyBorder="1" applyAlignment="1">
      <alignment horizontal="right"/>
    </xf>
    <xf numFmtId="4" fontId="31" fillId="0" borderId="60" xfId="1" applyNumberFormat="1" applyFont="1" applyFill="1" applyBorder="1" applyAlignment="1">
      <alignment horizontal="right"/>
    </xf>
    <xf numFmtId="4" fontId="45" fillId="11" borderId="77" xfId="1" applyNumberFormat="1" applyFont="1" applyFill="1" applyBorder="1" applyAlignment="1">
      <alignment horizontal="right" vertical="center"/>
    </xf>
    <xf numFmtId="4" fontId="31" fillId="10" borderId="29" xfId="1" applyNumberFormat="1" applyFont="1" applyFill="1" applyBorder="1" applyAlignment="1">
      <alignment horizontal="right" vertical="center"/>
    </xf>
    <xf numFmtId="4" fontId="19" fillId="0" borderId="29" xfId="1" applyNumberFormat="1" applyFont="1" applyFill="1" applyBorder="1" applyAlignment="1">
      <alignment horizontal="right" vertical="center"/>
    </xf>
    <xf numFmtId="4" fontId="19" fillId="13" borderId="32" xfId="1" applyNumberFormat="1" applyFont="1" applyFill="1" applyBorder="1" applyAlignment="1">
      <alignment horizontal="right" vertical="center"/>
    </xf>
    <xf numFmtId="4" fontId="19" fillId="13" borderId="0" xfId="0" applyNumberFormat="1" applyFont="1" applyFill="1" applyBorder="1" applyAlignment="1">
      <alignment horizontal="right" vertical="center"/>
    </xf>
    <xf numFmtId="0" fontId="63" fillId="0" borderId="0" xfId="0" applyFont="1"/>
    <xf numFmtId="4" fontId="0" fillId="0" borderId="0" xfId="0" applyNumberFormat="1"/>
    <xf numFmtId="4" fontId="8" fillId="0" borderId="0" xfId="0" applyNumberFormat="1" applyFont="1"/>
    <xf numFmtId="49" fontId="68" fillId="6" borderId="53" xfId="0" applyNumberFormat="1" applyFont="1" applyFill="1" applyBorder="1" applyAlignment="1">
      <alignment horizontal="center" vertical="center"/>
    </xf>
    <xf numFmtId="49" fontId="69" fillId="6" borderId="43" xfId="0" applyNumberFormat="1" applyFont="1" applyFill="1" applyBorder="1" applyAlignment="1">
      <alignment horizontal="center" vertical="center"/>
    </xf>
    <xf numFmtId="49" fontId="69" fillId="6" borderId="55" xfId="0" applyNumberFormat="1" applyFont="1" applyFill="1" applyBorder="1" applyAlignment="1">
      <alignment horizontal="center" vertical="center"/>
    </xf>
    <xf numFmtId="49" fontId="69" fillId="6" borderId="81" xfId="0" applyNumberFormat="1" applyFont="1" applyFill="1" applyBorder="1" applyAlignment="1">
      <alignment horizontal="center" vertical="center"/>
    </xf>
    <xf numFmtId="49" fontId="69" fillId="6" borderId="9" xfId="0" applyNumberFormat="1" applyFont="1" applyFill="1" applyBorder="1" applyAlignment="1">
      <alignment horizontal="center" vertical="center"/>
    </xf>
    <xf numFmtId="49" fontId="69" fillId="6" borderId="26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68" fillId="6" borderId="61" xfId="0" applyNumberFormat="1" applyFont="1" applyFill="1" applyBorder="1" applyAlignment="1">
      <alignment horizontal="center" vertical="center" wrapText="1"/>
    </xf>
    <xf numFmtId="3" fontId="68" fillId="6" borderId="49" xfId="0" applyNumberFormat="1" applyFont="1" applyFill="1" applyBorder="1" applyAlignment="1">
      <alignment horizontal="center" vertical="center" wrapText="1"/>
    </xf>
    <xf numFmtId="3" fontId="68" fillId="6" borderId="58" xfId="0" applyNumberFormat="1" applyFont="1" applyFill="1" applyBorder="1" applyAlignment="1">
      <alignment horizontal="center" vertical="center" wrapText="1"/>
    </xf>
    <xf numFmtId="4" fontId="68" fillId="7" borderId="61" xfId="0" applyNumberFormat="1" applyFont="1" applyFill="1" applyBorder="1" applyAlignment="1">
      <alignment horizontal="center" vertical="center" wrapText="1"/>
    </xf>
    <xf numFmtId="4" fontId="68" fillId="7" borderId="49" xfId="0" applyNumberFormat="1" applyFont="1" applyFill="1" applyBorder="1" applyAlignment="1">
      <alignment horizontal="center" vertical="center" wrapText="1"/>
    </xf>
    <xf numFmtId="4" fontId="68" fillId="7" borderId="58" xfId="0" applyNumberFormat="1" applyFont="1" applyFill="1" applyBorder="1" applyAlignment="1">
      <alignment horizontal="center" vertical="center" wrapText="1"/>
    </xf>
    <xf numFmtId="49" fontId="31" fillId="6" borderId="53" xfId="0" applyNumberFormat="1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" fontId="10" fillId="6" borderId="61" xfId="0" applyNumberFormat="1" applyFont="1" applyFill="1" applyBorder="1" applyAlignment="1">
      <alignment horizontal="center" vertical="center" wrapText="1"/>
    </xf>
    <xf numFmtId="3" fontId="10" fillId="6" borderId="49" xfId="0" applyNumberFormat="1" applyFont="1" applyFill="1" applyBorder="1" applyAlignment="1">
      <alignment horizontal="center" vertical="center" wrapText="1"/>
    </xf>
    <xf numFmtId="3" fontId="10" fillId="6" borderId="58" xfId="0" applyNumberFormat="1" applyFont="1" applyFill="1" applyBorder="1" applyAlignment="1">
      <alignment horizontal="center" vertical="center" wrapText="1"/>
    </xf>
    <xf numFmtId="3" fontId="10" fillId="7" borderId="61" xfId="0" applyNumberFormat="1" applyFont="1" applyFill="1" applyBorder="1" applyAlignment="1">
      <alignment horizontal="center" vertical="center" wrapText="1"/>
    </xf>
    <xf numFmtId="3" fontId="10" fillId="7" borderId="49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6" borderId="81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" fontId="74" fillId="6" borderId="61" xfId="0" applyNumberFormat="1" applyFont="1" applyFill="1" applyBorder="1" applyAlignment="1">
      <alignment horizontal="center" vertical="center" wrapText="1"/>
    </xf>
    <xf numFmtId="4" fontId="74" fillId="6" borderId="49" xfId="0" applyNumberFormat="1" applyFont="1" applyFill="1" applyBorder="1" applyAlignment="1">
      <alignment horizontal="center" vertical="center" wrapText="1"/>
    </xf>
    <xf numFmtId="4" fontId="74" fillId="6" borderId="58" xfId="0" applyNumberFormat="1" applyFont="1" applyFill="1" applyBorder="1" applyAlignment="1">
      <alignment horizontal="center" vertical="center" wrapText="1"/>
    </xf>
    <xf numFmtId="4" fontId="74" fillId="7" borderId="61" xfId="0" applyNumberFormat="1" applyFont="1" applyFill="1" applyBorder="1" applyAlignment="1">
      <alignment horizontal="center" vertical="center" wrapText="1"/>
    </xf>
    <xf numFmtId="4" fontId="74" fillId="7" borderId="49" xfId="0" applyNumberFormat="1" applyFont="1" applyFill="1" applyBorder="1" applyAlignment="1">
      <alignment horizontal="center" vertical="center" wrapText="1"/>
    </xf>
    <xf numFmtId="4" fontId="74" fillId="7" borderId="58" xfId="0" applyNumberFormat="1" applyFont="1" applyFill="1" applyBorder="1" applyAlignment="1">
      <alignment horizontal="center" vertical="center" wrapText="1"/>
    </xf>
    <xf numFmtId="3" fontId="10" fillId="7" borderId="5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63" fillId="6" borderId="82" xfId="0" applyNumberFormat="1" applyFont="1" applyFill="1" applyBorder="1" applyAlignment="1">
      <alignment horizontal="center"/>
    </xf>
    <xf numFmtId="49" fontId="63" fillId="6" borderId="20" xfId="0" applyNumberFormat="1" applyFont="1" applyFill="1" applyBorder="1" applyAlignment="1">
      <alignment horizontal="center"/>
    </xf>
    <xf numFmtId="0" fontId="49" fillId="6" borderId="54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19" fillId="6" borderId="80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 vertical="center"/>
    </xf>
    <xf numFmtId="165" fontId="21" fillId="5" borderId="80" xfId="1" applyNumberFormat="1" applyFont="1" applyFill="1" applyBorder="1" applyAlignment="1">
      <alignment horizontal="center"/>
    </xf>
    <xf numFmtId="165" fontId="21" fillId="5" borderId="78" xfId="1" applyNumberFormat="1" applyFont="1" applyFill="1" applyBorder="1" applyAlignment="1">
      <alignment horizontal="center"/>
    </xf>
    <xf numFmtId="165" fontId="21" fillId="5" borderId="57" xfId="1" applyNumberFormat="1" applyFont="1" applyFill="1" applyBorder="1" applyAlignment="1">
      <alignment horizontal="center"/>
    </xf>
    <xf numFmtId="165" fontId="20" fillId="5" borderId="28" xfId="1" applyNumberFormat="1" applyFont="1" applyFill="1" applyBorder="1" applyAlignment="1">
      <alignment horizontal="center"/>
    </xf>
    <xf numFmtId="165" fontId="20" fillId="5" borderId="49" xfId="1" applyNumberFormat="1" applyFont="1" applyFill="1" applyBorder="1" applyAlignment="1">
      <alignment horizontal="center"/>
    </xf>
    <xf numFmtId="165" fontId="20" fillId="5" borderId="71" xfId="1" applyNumberFormat="1" applyFont="1" applyFill="1" applyBorder="1" applyAlignment="1">
      <alignment horizontal="center"/>
    </xf>
    <xf numFmtId="165" fontId="21" fillId="5" borderId="6" xfId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>
      <alignment horizontal="center"/>
    </xf>
    <xf numFmtId="49" fontId="8" fillId="6" borderId="82" xfId="0" applyNumberFormat="1" applyFont="1" applyFill="1" applyBorder="1" applyAlignment="1">
      <alignment horizontal="center"/>
    </xf>
    <xf numFmtId="49" fontId="8" fillId="6" borderId="20" xfId="0" applyNumberFormat="1" applyFont="1" applyFill="1" applyBorder="1" applyAlignment="1">
      <alignment horizontal="center"/>
    </xf>
    <xf numFmtId="0" fontId="3" fillId="6" borderId="80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2" fillId="6" borderId="80" xfId="0" applyFont="1" applyFill="1" applyBorder="1" applyAlignment="1">
      <alignment horizontal="center" vertical="center" wrapText="1"/>
    </xf>
    <xf numFmtId="0" fontId="42" fillId="6" borderId="5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8" fillId="6" borderId="84" xfId="0" applyNumberFormat="1" applyFont="1" applyFill="1" applyBorder="1" applyAlignment="1">
      <alignment horizontal="center"/>
    </xf>
    <xf numFmtId="49" fontId="8" fillId="6" borderId="18" xfId="0" applyNumberFormat="1" applyFont="1" applyFill="1" applyBorder="1" applyAlignment="1">
      <alignment horizontal="center"/>
    </xf>
    <xf numFmtId="0" fontId="2" fillId="6" borderId="64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53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/>
    </xf>
    <xf numFmtId="0" fontId="45" fillId="6" borderId="82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45" fillId="6" borderId="44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7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49" fontId="31" fillId="7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49" fontId="31" fillId="6" borderId="4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45" fillId="6" borderId="4" xfId="0" applyFont="1" applyFill="1" applyBorder="1" applyAlignment="1">
      <alignment horizontal="center"/>
    </xf>
    <xf numFmtId="0" fontId="45" fillId="6" borderId="54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7" xfId="0" applyFont="1" applyFill="1" applyBorder="1" applyAlignment="1">
      <alignment horizontal="center"/>
    </xf>
    <xf numFmtId="0" fontId="19" fillId="6" borderId="64" xfId="0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49" fontId="31" fillId="6" borderId="82" xfId="0" applyNumberFormat="1" applyFont="1" applyFill="1" applyBorder="1" applyAlignment="1">
      <alignment horizontal="center"/>
    </xf>
    <xf numFmtId="49" fontId="31" fillId="6" borderId="20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45" fillId="6" borderId="86" xfId="0" applyFont="1" applyFill="1" applyBorder="1" applyAlignment="1">
      <alignment horizontal="center"/>
    </xf>
    <xf numFmtId="0" fontId="19" fillId="0" borderId="20" xfId="0" applyFont="1" applyBorder="1" applyAlignment="1"/>
    <xf numFmtId="0" fontId="19" fillId="0" borderId="44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7" xfId="0" applyFont="1" applyBorder="1" applyAlignment="1"/>
    <xf numFmtId="0" fontId="19" fillId="6" borderId="54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50" fillId="7" borderId="61" xfId="0" applyNumberFormat="1" applyFont="1" applyFill="1" applyBorder="1" applyAlignment="1">
      <alignment horizontal="center" vertical="center" wrapText="1"/>
    </xf>
    <xf numFmtId="0" fontId="30" fillId="7" borderId="49" xfId="0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8" fillId="6" borderId="84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67" fillId="6" borderId="72" xfId="0" applyNumberFormat="1" applyFont="1" applyFill="1" applyBorder="1" applyAlignment="1">
      <alignment horizontal="center"/>
    </xf>
    <xf numFmtId="4" fontId="67" fillId="6" borderId="0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8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0" xfId="0" applyNumberFormat="1" applyFont="1" applyFill="1" applyBorder="1" applyAlignment="1">
      <alignment horizontal="center" vertical="center"/>
    </xf>
    <xf numFmtId="4" fontId="60" fillId="6" borderId="80" xfId="0" applyNumberFormat="1" applyFont="1" applyFill="1" applyBorder="1" applyAlignment="1">
      <alignment horizontal="center" vertical="center"/>
    </xf>
    <xf numFmtId="4" fontId="60" fillId="6" borderId="56" xfId="0" applyNumberFormat="1" applyFont="1" applyFill="1" applyBorder="1" applyAlignment="1">
      <alignment horizontal="center" vertical="center"/>
    </xf>
    <xf numFmtId="4" fontId="17" fillId="6" borderId="78" xfId="0" applyNumberFormat="1" applyFont="1" applyFill="1" applyBorder="1" applyAlignment="1">
      <alignment horizontal="center" vertical="center"/>
    </xf>
    <xf numFmtId="4" fontId="17" fillId="6" borderId="56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4" fontId="38" fillId="7" borderId="61" xfId="0" applyNumberFormat="1" applyFont="1" applyFill="1" applyBorder="1" applyAlignment="1">
      <alignment horizontal="center" vertical="center" wrapText="1"/>
    </xf>
    <xf numFmtId="4" fontId="2" fillId="7" borderId="49" xfId="0" applyNumberFormat="1" applyFont="1" applyFill="1" applyBorder="1" applyAlignment="1">
      <alignment horizontal="center"/>
    </xf>
    <xf numFmtId="4" fontId="2" fillId="7" borderId="58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4" xfId="0" applyFont="1" applyBorder="1" applyAlignment="1"/>
    <xf numFmtId="0" fontId="31" fillId="6" borderId="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31" fillId="4" borderId="57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0" xfId="0" applyFont="1" applyFill="1" applyBorder="1" applyAlignment="1">
      <alignment horizontal="center"/>
    </xf>
    <xf numFmtId="49" fontId="19" fillId="6" borderId="80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6" xfId="0" applyNumberFormat="1" applyFont="1" applyFill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7" borderId="61" xfId="0" applyNumberFormat="1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49" fontId="31" fillId="6" borderId="53" xfId="0" applyNumberFormat="1" applyFont="1" applyFill="1" applyBorder="1" applyAlignment="1">
      <alignment horizontal="center"/>
    </xf>
    <xf numFmtId="49" fontId="31" fillId="6" borderId="43" xfId="0" applyNumberFormat="1" applyFont="1" applyFill="1" applyBorder="1" applyAlignment="1">
      <alignment horizontal="center"/>
    </xf>
    <xf numFmtId="0" fontId="45" fillId="6" borderId="96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 vertical="center"/>
    </xf>
    <xf numFmtId="0" fontId="19" fillId="6" borderId="103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9" fontId="38" fillId="7" borderId="61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44" xfId="0" applyFont="1" applyBorder="1" applyAlignment="1"/>
    <xf numFmtId="0" fontId="3" fillId="6" borderId="59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4" fontId="19" fillId="7" borderId="61" xfId="0" applyNumberFormat="1" applyFont="1" applyFill="1" applyBorder="1" applyAlignment="1">
      <alignment horizontal="center" vertical="center" wrapText="1"/>
    </xf>
    <xf numFmtId="4" fontId="19" fillId="0" borderId="49" xfId="0" applyNumberFormat="1" applyFont="1" applyBorder="1" applyAlignment="1">
      <alignment horizontal="center"/>
    </xf>
    <xf numFmtId="49" fontId="19" fillId="6" borderId="53" xfId="0" applyNumberFormat="1" applyFont="1" applyFill="1" applyBorder="1" applyAlignment="1">
      <alignment horizontal="center"/>
    </xf>
    <xf numFmtId="49" fontId="19" fillId="6" borderId="43" xfId="0" applyNumberFormat="1" applyFont="1" applyFill="1" applyBorder="1" applyAlignment="1">
      <alignment horizontal="center"/>
    </xf>
    <xf numFmtId="0" fontId="19" fillId="0" borderId="7" xfId="0" applyFont="1" applyBorder="1" applyAlignment="1"/>
    <xf numFmtId="0" fontId="19" fillId="0" borderId="7" xfId="0" applyFont="1" applyBorder="1" applyAlignment="1">
      <alignment horizontal="center"/>
    </xf>
    <xf numFmtId="0" fontId="31" fillId="4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50" fillId="7" borderId="4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" fontId="31" fillId="3" borderId="61" xfId="0" applyNumberFormat="1" applyFont="1" applyFill="1" applyBorder="1" applyAlignment="1">
      <alignment horizontal="center" vertical="center" wrapText="1"/>
    </xf>
    <xf numFmtId="4" fontId="19" fillId="3" borderId="49" xfId="0" applyNumberFormat="1" applyFont="1" applyFill="1" applyBorder="1" applyAlignment="1">
      <alignment horizontal="center"/>
    </xf>
    <xf numFmtId="49" fontId="31" fillId="3" borderId="82" xfId="0" applyNumberFormat="1" applyFont="1" applyFill="1" applyBorder="1" applyAlignment="1">
      <alignment horizontal="center"/>
    </xf>
    <xf numFmtId="49" fontId="31" fillId="3" borderId="20" xfId="0" applyNumberFormat="1" applyFont="1" applyFill="1" applyBorder="1" applyAlignment="1">
      <alignment horizontal="center"/>
    </xf>
    <xf numFmtId="49" fontId="31" fillId="3" borderId="44" xfId="0" applyNumberFormat="1" applyFont="1" applyFill="1" applyBorder="1" applyAlignment="1">
      <alignment horizontal="center"/>
    </xf>
    <xf numFmtId="0" fontId="31" fillId="3" borderId="81" xfId="0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19" fillId="3" borderId="88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49" fontId="19" fillId="6" borderId="8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87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/>
    </xf>
    <xf numFmtId="49" fontId="50" fillId="9" borderId="53" xfId="0" applyNumberFormat="1" applyFont="1" applyFill="1" applyBorder="1" applyAlignment="1">
      <alignment horizontal="left" vertical="center"/>
    </xf>
    <xf numFmtId="0" fontId="2" fillId="9" borderId="43" xfId="0" applyFont="1" applyFill="1" applyBorder="1" applyAlignment="1">
      <alignment vertical="center"/>
    </xf>
    <xf numFmtId="0" fontId="2" fillId="9" borderId="72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" fontId="38" fillId="9" borderId="61" xfId="0" applyNumberFormat="1" applyFont="1" applyFill="1" applyBorder="1" applyAlignment="1">
      <alignment horizontal="center" vertical="center" wrapText="1"/>
    </xf>
    <xf numFmtId="4" fontId="38" fillId="9" borderId="49" xfId="0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/>
    </xf>
    <xf numFmtId="0" fontId="22" fillId="0" borderId="43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topLeftCell="A34" zoomScale="120" zoomScaleNormal="120" workbookViewId="0">
      <selection activeCell="K48" sqref="K48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0" customWidth="1"/>
    <col min="9" max="9" width="13.5703125" style="1049" customWidth="1"/>
    <col min="13" max="13" width="10.7109375" bestFit="1" customWidth="1"/>
    <col min="15" max="15" width="25.140625" customWidth="1"/>
  </cols>
  <sheetData>
    <row r="1" spans="1:9" ht="23.25" x14ac:dyDescent="0.2">
      <c r="A1" s="1233" t="s">
        <v>437</v>
      </c>
      <c r="B1" s="1234"/>
      <c r="C1" s="1234"/>
      <c r="D1" s="1234"/>
      <c r="E1" s="1234"/>
      <c r="F1" s="1234"/>
      <c r="G1" s="1234"/>
      <c r="H1" s="1234"/>
      <c r="I1" s="1234"/>
    </row>
    <row r="2" spans="1:9" ht="15.75" thickBot="1" x14ac:dyDescent="0.25">
      <c r="A2" s="559"/>
      <c r="B2" s="4"/>
      <c r="C2" s="4"/>
      <c r="D2" s="4"/>
      <c r="E2" s="4"/>
      <c r="F2" s="4"/>
      <c r="G2" s="4"/>
      <c r="H2" s="21"/>
    </row>
    <row r="3" spans="1:9" ht="12.75" customHeight="1" x14ac:dyDescent="0.2">
      <c r="A3" s="1227" t="s">
        <v>20</v>
      </c>
      <c r="B3" s="1228"/>
      <c r="C3" s="1228"/>
      <c r="D3" s="1228"/>
      <c r="E3" s="1228"/>
      <c r="F3" s="1228"/>
      <c r="G3" s="1229"/>
      <c r="H3" s="1235" t="s">
        <v>392</v>
      </c>
      <c r="I3" s="1238" t="s">
        <v>452</v>
      </c>
    </row>
    <row r="4" spans="1:9" ht="12.75" customHeight="1" x14ac:dyDescent="0.2">
      <c r="A4" s="1230"/>
      <c r="B4" s="1231"/>
      <c r="C4" s="1231"/>
      <c r="D4" s="1231"/>
      <c r="E4" s="1231"/>
      <c r="F4" s="1231"/>
      <c r="G4" s="1232"/>
      <c r="H4" s="1236"/>
      <c r="I4" s="1239"/>
    </row>
    <row r="5" spans="1:9" ht="14.25" customHeight="1" x14ac:dyDescent="0.2">
      <c r="A5" s="845"/>
      <c r="B5" s="846" t="s">
        <v>22</v>
      </c>
      <c r="C5" s="846" t="s">
        <v>23</v>
      </c>
      <c r="D5" s="846" t="s">
        <v>24</v>
      </c>
      <c r="E5" s="847"/>
      <c r="F5" s="848"/>
      <c r="G5" s="849"/>
      <c r="H5" s="1236"/>
      <c r="I5" s="1239"/>
    </row>
    <row r="6" spans="1:9" ht="15" customHeight="1" thickBot="1" x14ac:dyDescent="0.25">
      <c r="A6" s="845"/>
      <c r="B6" s="850"/>
      <c r="C6" s="851"/>
      <c r="D6" s="850" t="s">
        <v>25</v>
      </c>
      <c r="E6" s="852"/>
      <c r="F6" s="853"/>
      <c r="G6" s="854"/>
      <c r="H6" s="1237"/>
      <c r="I6" s="1240"/>
    </row>
    <row r="7" spans="1:9" ht="13.5" thickTop="1" x14ac:dyDescent="0.2">
      <c r="A7" s="568"/>
      <c r="B7" s="11" t="s">
        <v>27</v>
      </c>
      <c r="C7" s="12"/>
      <c r="D7" s="13"/>
      <c r="E7" s="23"/>
      <c r="F7" s="14" t="s">
        <v>28</v>
      </c>
      <c r="G7" s="134"/>
      <c r="H7" s="826">
        <f>SUM(H9+H11)</f>
        <v>403284</v>
      </c>
      <c r="I7" s="826">
        <f>SUM(I9+I11)</f>
        <v>221033.01</v>
      </c>
    </row>
    <row r="8" spans="1:9" x14ac:dyDescent="0.2">
      <c r="A8" s="1040"/>
      <c r="B8" s="26"/>
      <c r="C8" s="28"/>
      <c r="D8" s="29"/>
      <c r="E8" s="30"/>
      <c r="F8" s="31"/>
      <c r="G8" s="135"/>
      <c r="H8" s="827"/>
      <c r="I8" s="827"/>
    </row>
    <row r="9" spans="1:9" x14ac:dyDescent="0.2">
      <c r="A9" s="569"/>
      <c r="B9" s="560" t="s">
        <v>29</v>
      </c>
      <c r="C9" s="104"/>
      <c r="D9" s="105"/>
      <c r="E9" s="106"/>
      <c r="F9" s="107" t="s">
        <v>30</v>
      </c>
      <c r="G9" s="136"/>
      <c r="H9" s="828">
        <f>H10</f>
        <v>353284</v>
      </c>
      <c r="I9" s="828">
        <f>I10</f>
        <v>200266</v>
      </c>
    </row>
    <row r="10" spans="1:9" x14ac:dyDescent="0.2">
      <c r="A10" s="568"/>
      <c r="B10" s="70"/>
      <c r="C10" s="32" t="s">
        <v>31</v>
      </c>
      <c r="D10" s="33" t="s">
        <v>32</v>
      </c>
      <c r="E10" s="34"/>
      <c r="F10" s="36" t="s">
        <v>33</v>
      </c>
      <c r="G10" s="137"/>
      <c r="H10" s="1015">
        <v>353284</v>
      </c>
      <c r="I10" s="829">
        <v>200266</v>
      </c>
    </row>
    <row r="11" spans="1:9" x14ac:dyDescent="0.2">
      <c r="A11" s="568"/>
      <c r="B11" s="561" t="s">
        <v>34</v>
      </c>
      <c r="C11" s="548"/>
      <c r="D11" s="549"/>
      <c r="E11" s="550"/>
      <c r="F11" s="17" t="s">
        <v>35</v>
      </c>
      <c r="G11" s="138"/>
      <c r="H11" s="1016">
        <f>H12</f>
        <v>50000</v>
      </c>
      <c r="I11" s="830">
        <f>I12</f>
        <v>20767.009999999998</v>
      </c>
    </row>
    <row r="12" spans="1:9" x14ac:dyDescent="0.2">
      <c r="A12" s="568"/>
      <c r="B12" s="57"/>
      <c r="C12" s="37" t="s">
        <v>36</v>
      </c>
      <c r="D12" s="38"/>
      <c r="E12" s="39"/>
      <c r="F12" s="36" t="s">
        <v>37</v>
      </c>
      <c r="G12" s="139"/>
      <c r="H12" s="1017">
        <v>50000</v>
      </c>
      <c r="I12" s="831">
        <v>20767.009999999998</v>
      </c>
    </row>
    <row r="13" spans="1:9" x14ac:dyDescent="0.2">
      <c r="A13" s="568"/>
      <c r="B13" s="561" t="s">
        <v>40</v>
      </c>
      <c r="C13" s="548"/>
      <c r="D13" s="549"/>
      <c r="E13" s="550"/>
      <c r="F13" s="35" t="s">
        <v>41</v>
      </c>
      <c r="G13" s="138"/>
      <c r="H13" s="1016">
        <f>SUM(H14:H19)</f>
        <v>39700</v>
      </c>
      <c r="I13" s="1016">
        <f>SUM(I14:I19)</f>
        <v>20937.310000000001</v>
      </c>
    </row>
    <row r="14" spans="1:9" x14ac:dyDescent="0.2">
      <c r="A14" s="568"/>
      <c r="B14" s="562"/>
      <c r="C14" s="24" t="s">
        <v>42</v>
      </c>
      <c r="D14" s="41" t="s">
        <v>38</v>
      </c>
      <c r="E14" s="42"/>
      <c r="F14" s="31" t="s">
        <v>130</v>
      </c>
      <c r="G14" s="135"/>
      <c r="H14" s="1017">
        <v>1000</v>
      </c>
      <c r="I14" s="831">
        <v>965</v>
      </c>
    </row>
    <row r="15" spans="1:9" x14ac:dyDescent="0.2">
      <c r="A15" s="568"/>
      <c r="B15" s="562"/>
      <c r="C15" s="24"/>
      <c r="D15" s="41" t="s">
        <v>32</v>
      </c>
      <c r="E15" s="42"/>
      <c r="F15" s="31"/>
      <c r="G15" s="135" t="s">
        <v>430</v>
      </c>
      <c r="H15" s="1017">
        <v>20000</v>
      </c>
      <c r="I15" s="831">
        <v>0</v>
      </c>
    </row>
    <row r="16" spans="1:9" x14ac:dyDescent="0.2">
      <c r="A16" s="568"/>
      <c r="B16" s="562"/>
      <c r="C16" s="24"/>
      <c r="D16" s="41" t="s">
        <v>52</v>
      </c>
      <c r="E16" s="42"/>
      <c r="F16" s="31" t="s">
        <v>8</v>
      </c>
      <c r="G16" s="135" t="s">
        <v>148</v>
      </c>
      <c r="H16" s="1019">
        <v>0</v>
      </c>
      <c r="I16" s="1050">
        <f t="shared" ref="I16:I65" si="0">+H16</f>
        <v>0</v>
      </c>
    </row>
    <row r="17" spans="1:9" x14ac:dyDescent="0.2">
      <c r="A17" s="568"/>
      <c r="B17" s="562"/>
      <c r="C17" s="24"/>
      <c r="D17" s="41" t="s">
        <v>176</v>
      </c>
      <c r="E17" s="42"/>
      <c r="F17" s="31"/>
      <c r="G17" s="135" t="s">
        <v>322</v>
      </c>
      <c r="H17" s="1017">
        <v>500</v>
      </c>
      <c r="I17" s="831">
        <v>40.4</v>
      </c>
    </row>
    <row r="18" spans="1:9" x14ac:dyDescent="0.2">
      <c r="A18" s="568"/>
      <c r="B18" s="562"/>
      <c r="C18" s="24"/>
      <c r="D18" s="41" t="s">
        <v>162</v>
      </c>
      <c r="E18" s="42"/>
      <c r="F18" s="31"/>
      <c r="G18" s="135" t="s">
        <v>177</v>
      </c>
      <c r="H18" s="1017">
        <v>200</v>
      </c>
      <c r="I18" s="831">
        <v>30</v>
      </c>
    </row>
    <row r="19" spans="1:9" x14ac:dyDescent="0.2">
      <c r="A19" s="568"/>
      <c r="B19" s="57"/>
      <c r="C19" s="37"/>
      <c r="D19" s="38" t="s">
        <v>43</v>
      </c>
      <c r="E19" s="39"/>
      <c r="F19" s="43"/>
      <c r="G19" s="139" t="s">
        <v>178</v>
      </c>
      <c r="H19" s="1020">
        <v>18000</v>
      </c>
      <c r="I19" s="833">
        <v>19901.91</v>
      </c>
    </row>
    <row r="20" spans="1:9" x14ac:dyDescent="0.2">
      <c r="A20" s="568"/>
      <c r="B20" s="563" t="s">
        <v>44</v>
      </c>
      <c r="C20" s="44"/>
      <c r="D20" s="45"/>
      <c r="E20" s="46"/>
      <c r="F20" s="47"/>
      <c r="G20" s="140" t="s">
        <v>183</v>
      </c>
      <c r="H20" s="1021">
        <f>SUM(H22+H30+H41)</f>
        <v>201330</v>
      </c>
      <c r="I20" s="834">
        <f>SUM(I22+I30+I41)</f>
        <v>103688.02</v>
      </c>
    </row>
    <row r="21" spans="1:9" s="948" customFormat="1" x14ac:dyDescent="0.2">
      <c r="A21" s="940"/>
      <c r="B21" s="941"/>
      <c r="C21" s="942"/>
      <c r="D21" s="943"/>
      <c r="E21" s="944"/>
      <c r="F21" s="945"/>
      <c r="G21" s="946"/>
      <c r="H21" s="1022"/>
      <c r="I21" s="947"/>
    </row>
    <row r="22" spans="1:9" x14ac:dyDescent="0.2">
      <c r="A22" s="568"/>
      <c r="B22" s="561" t="s">
        <v>45</v>
      </c>
      <c r="C22" s="547"/>
      <c r="D22" s="551"/>
      <c r="E22" s="132"/>
      <c r="F22" s="35" t="s">
        <v>46</v>
      </c>
      <c r="G22" s="138"/>
      <c r="H22" s="1016">
        <f>SUM(H23:H29)</f>
        <v>104080</v>
      </c>
      <c r="I22" s="830">
        <f>SUM(I23+I24+I25+I26+I27+I28+I29)</f>
        <v>47065.920000000006</v>
      </c>
    </row>
    <row r="23" spans="1:9" x14ac:dyDescent="0.2">
      <c r="A23" s="568"/>
      <c r="B23" s="564"/>
      <c r="C23" s="32" t="s">
        <v>47</v>
      </c>
      <c r="D23" s="51" t="s">
        <v>39</v>
      </c>
      <c r="E23" s="40"/>
      <c r="F23" s="52" t="s">
        <v>48</v>
      </c>
      <c r="G23" s="137" t="s">
        <v>179</v>
      </c>
      <c r="H23" s="1018">
        <v>11000</v>
      </c>
      <c r="I23" s="832">
        <v>1705.54</v>
      </c>
    </row>
    <row r="24" spans="1:9" x14ac:dyDescent="0.2">
      <c r="A24" s="568"/>
      <c r="B24" s="564"/>
      <c r="C24" s="32"/>
      <c r="D24" s="51"/>
      <c r="E24" s="40"/>
      <c r="F24" s="52"/>
      <c r="G24" s="137" t="s">
        <v>387</v>
      </c>
      <c r="H24" s="1018">
        <v>17280</v>
      </c>
      <c r="I24" s="832">
        <v>8270</v>
      </c>
    </row>
    <row r="25" spans="1:9" x14ac:dyDescent="0.2">
      <c r="A25" s="568"/>
      <c r="B25" s="564"/>
      <c r="C25" s="32"/>
      <c r="D25" s="51"/>
      <c r="E25" s="40"/>
      <c r="F25" s="52"/>
      <c r="G25" s="137" t="s">
        <v>438</v>
      </c>
      <c r="H25" s="1018">
        <v>0</v>
      </c>
      <c r="I25" s="832">
        <v>1380</v>
      </c>
    </row>
    <row r="26" spans="1:9" x14ac:dyDescent="0.2">
      <c r="A26" s="568"/>
      <c r="B26" s="564"/>
      <c r="C26" s="32"/>
      <c r="D26" s="51"/>
      <c r="E26" s="40"/>
      <c r="F26" s="52"/>
      <c r="G26" s="137" t="s">
        <v>414</v>
      </c>
      <c r="H26" s="1018">
        <v>60000</v>
      </c>
      <c r="I26" s="832">
        <v>27412.7</v>
      </c>
    </row>
    <row r="27" spans="1:9" x14ac:dyDescent="0.2">
      <c r="A27" s="568"/>
      <c r="B27" s="564"/>
      <c r="C27" s="32" t="s">
        <v>55</v>
      </c>
      <c r="D27" s="51" t="s">
        <v>38</v>
      </c>
      <c r="E27" s="40" t="s">
        <v>199</v>
      </c>
      <c r="F27" s="52"/>
      <c r="G27" s="137" t="s">
        <v>393</v>
      </c>
      <c r="H27" s="1018">
        <v>400</v>
      </c>
      <c r="I27" s="832">
        <v>148.56</v>
      </c>
    </row>
    <row r="28" spans="1:9" x14ac:dyDescent="0.2">
      <c r="A28" s="568"/>
      <c r="B28" s="564"/>
      <c r="C28" s="32" t="s">
        <v>47</v>
      </c>
      <c r="D28" s="53" t="s">
        <v>32</v>
      </c>
      <c r="E28" s="1129"/>
      <c r="F28" s="36"/>
      <c r="G28" s="137" t="s">
        <v>180</v>
      </c>
      <c r="H28" s="1018">
        <v>1000</v>
      </c>
      <c r="I28" s="832">
        <v>289.12</v>
      </c>
    </row>
    <row r="29" spans="1:9" x14ac:dyDescent="0.2">
      <c r="A29" s="568"/>
      <c r="B29" s="564"/>
      <c r="C29" s="32" t="s">
        <v>47</v>
      </c>
      <c r="D29" s="53" t="s">
        <v>32</v>
      </c>
      <c r="E29" s="1129" t="s">
        <v>181</v>
      </c>
      <c r="F29" s="36"/>
      <c r="G29" s="137" t="s">
        <v>386</v>
      </c>
      <c r="H29" s="1018">
        <v>14400</v>
      </c>
      <c r="I29" s="832">
        <v>7860</v>
      </c>
    </row>
    <row r="30" spans="1:9" x14ac:dyDescent="0.2">
      <c r="A30" s="568"/>
      <c r="B30" s="561" t="s">
        <v>49</v>
      </c>
      <c r="C30" s="552"/>
      <c r="D30" s="553"/>
      <c r="E30" s="554"/>
      <c r="F30" s="17" t="s">
        <v>50</v>
      </c>
      <c r="G30" s="138"/>
      <c r="H30" s="1016">
        <f>SUM(H31:H40)</f>
        <v>97100</v>
      </c>
      <c r="I30" s="1016">
        <f>SUM(I31:I40)</f>
        <v>56573.58</v>
      </c>
    </row>
    <row r="31" spans="1:9" x14ac:dyDescent="0.2">
      <c r="A31" s="568"/>
      <c r="B31" s="564"/>
      <c r="C31" s="32" t="s">
        <v>51</v>
      </c>
      <c r="D31" s="51" t="s">
        <v>52</v>
      </c>
      <c r="E31" s="37" t="s">
        <v>181</v>
      </c>
      <c r="F31" s="52" t="s">
        <v>131</v>
      </c>
      <c r="G31" s="137" t="s">
        <v>184</v>
      </c>
      <c r="H31" s="1018">
        <v>4000</v>
      </c>
      <c r="I31" s="832">
        <v>1355.5</v>
      </c>
    </row>
    <row r="32" spans="1:9" x14ac:dyDescent="0.2">
      <c r="A32" s="568"/>
      <c r="B32" s="564"/>
      <c r="C32" s="50"/>
      <c r="D32" s="53"/>
      <c r="E32" s="1128" t="s">
        <v>193</v>
      </c>
      <c r="F32" s="36"/>
      <c r="G32" s="137" t="s">
        <v>186</v>
      </c>
      <c r="H32" s="1018">
        <v>200</v>
      </c>
      <c r="I32" s="832">
        <v>24.14</v>
      </c>
    </row>
    <row r="33" spans="1:10" x14ac:dyDescent="0.2">
      <c r="A33" s="568"/>
      <c r="B33" s="564"/>
      <c r="C33" s="40" t="s">
        <v>53</v>
      </c>
      <c r="D33" s="53"/>
      <c r="E33" s="1128" t="s">
        <v>182</v>
      </c>
      <c r="F33" s="54" t="s">
        <v>54</v>
      </c>
      <c r="G33" s="139" t="s">
        <v>187</v>
      </c>
      <c r="H33" s="1018">
        <v>70000</v>
      </c>
      <c r="I33" s="832">
        <v>40916</v>
      </c>
    </row>
    <row r="34" spans="1:10" x14ac:dyDescent="0.2">
      <c r="A34" s="568"/>
      <c r="B34" s="564"/>
      <c r="C34" s="50"/>
      <c r="D34" s="51" t="s">
        <v>38</v>
      </c>
      <c r="E34" s="40" t="s">
        <v>188</v>
      </c>
      <c r="F34" s="55" t="s">
        <v>132</v>
      </c>
      <c r="G34" s="142" t="s">
        <v>189</v>
      </c>
      <c r="H34" s="1017">
        <v>100</v>
      </c>
      <c r="I34" s="831">
        <v>24</v>
      </c>
    </row>
    <row r="35" spans="1:10" x14ac:dyDescent="0.2">
      <c r="A35" s="568"/>
      <c r="B35" s="62"/>
      <c r="C35" s="56"/>
      <c r="D35" s="57" t="s">
        <v>38</v>
      </c>
      <c r="E35" s="40" t="s">
        <v>190</v>
      </c>
      <c r="F35" s="58" t="s">
        <v>133</v>
      </c>
      <c r="G35" s="143" t="s">
        <v>191</v>
      </c>
      <c r="H35" s="1017">
        <v>200</v>
      </c>
      <c r="I35" s="831">
        <v>0</v>
      </c>
    </row>
    <row r="36" spans="1:10" x14ac:dyDescent="0.2">
      <c r="A36" s="568"/>
      <c r="B36" s="565"/>
      <c r="C36" s="59"/>
      <c r="D36" s="60" t="s">
        <v>38</v>
      </c>
      <c r="E36" s="40" t="s">
        <v>195</v>
      </c>
      <c r="F36" s="61" t="s">
        <v>74</v>
      </c>
      <c r="G36" s="144" t="s">
        <v>192</v>
      </c>
      <c r="H36" s="1018">
        <v>100</v>
      </c>
      <c r="I36" s="832">
        <v>16.579999999999998</v>
      </c>
    </row>
    <row r="37" spans="1:10" x14ac:dyDescent="0.2">
      <c r="A37" s="568"/>
      <c r="B37" s="62"/>
      <c r="C37" s="62" t="s">
        <v>55</v>
      </c>
      <c r="D37" s="57" t="s">
        <v>32</v>
      </c>
      <c r="E37" s="40" t="s">
        <v>181</v>
      </c>
      <c r="F37" s="63"/>
      <c r="G37" s="141" t="s">
        <v>330</v>
      </c>
      <c r="H37" s="1015">
        <v>14000</v>
      </c>
      <c r="I37" s="829">
        <v>8202.1</v>
      </c>
    </row>
    <row r="38" spans="1:10" x14ac:dyDescent="0.2">
      <c r="A38" s="568"/>
      <c r="B38" s="62"/>
      <c r="C38" s="62"/>
      <c r="D38" s="57"/>
      <c r="E38" s="40" t="s">
        <v>193</v>
      </c>
      <c r="F38" s="63"/>
      <c r="G38" s="141" t="s">
        <v>194</v>
      </c>
      <c r="H38" s="1015">
        <v>3000</v>
      </c>
      <c r="I38" s="829">
        <v>1744.9</v>
      </c>
    </row>
    <row r="39" spans="1:10" x14ac:dyDescent="0.2">
      <c r="A39" s="568"/>
      <c r="B39" s="62"/>
      <c r="C39" s="62"/>
      <c r="D39" s="57"/>
      <c r="E39" s="40" t="s">
        <v>188</v>
      </c>
      <c r="F39" s="63"/>
      <c r="G39" s="141" t="s">
        <v>331</v>
      </c>
      <c r="H39" s="1015">
        <v>1000</v>
      </c>
      <c r="I39" s="829">
        <v>521.4</v>
      </c>
    </row>
    <row r="40" spans="1:10" ht="13.5" thickBot="1" x14ac:dyDescent="0.25">
      <c r="A40" s="568"/>
      <c r="B40" s="112"/>
      <c r="C40" s="112"/>
      <c r="D40" s="113"/>
      <c r="E40" s="1130"/>
      <c r="F40" s="114"/>
      <c r="G40" s="145" t="s">
        <v>394</v>
      </c>
      <c r="H40" s="1023">
        <v>4500</v>
      </c>
      <c r="I40" s="835">
        <v>3768.96</v>
      </c>
      <c r="J40" s="1118"/>
    </row>
    <row r="41" spans="1:10" x14ac:dyDescent="0.2">
      <c r="A41" s="568"/>
      <c r="B41" s="566" t="s">
        <v>56</v>
      </c>
      <c r="C41" s="555"/>
      <c r="D41" s="556"/>
      <c r="E41" s="557"/>
      <c r="F41" s="64" t="s">
        <v>57</v>
      </c>
      <c r="G41" s="146"/>
      <c r="H41" s="1016">
        <f>SUM(H42:H42)</f>
        <v>150</v>
      </c>
      <c r="I41" s="1016">
        <f>SUM(I42:I42)</f>
        <v>48.52</v>
      </c>
    </row>
    <row r="42" spans="1:10" x14ac:dyDescent="0.2">
      <c r="A42" s="568"/>
      <c r="B42" s="70"/>
      <c r="C42" s="40" t="s">
        <v>58</v>
      </c>
      <c r="D42" s="65"/>
      <c r="E42" s="1129"/>
      <c r="F42" s="54" t="s">
        <v>59</v>
      </c>
      <c r="G42" s="137"/>
      <c r="H42" s="1018">
        <v>150</v>
      </c>
      <c r="I42" s="832">
        <v>48.52</v>
      </c>
    </row>
    <row r="43" spans="1:10" x14ac:dyDescent="0.2">
      <c r="A43" s="568"/>
      <c r="B43" s="66" t="s">
        <v>67</v>
      </c>
      <c r="C43" s="67"/>
      <c r="D43" s="68"/>
      <c r="E43" s="69"/>
      <c r="F43" s="15" t="s">
        <v>68</v>
      </c>
      <c r="G43" s="147"/>
      <c r="H43" s="1025">
        <f>SUM(H45:H62)</f>
        <v>113740</v>
      </c>
      <c r="I43" s="1025">
        <f>SUM(I45:I62)</f>
        <v>104124.54</v>
      </c>
    </row>
    <row r="44" spans="1:10" x14ac:dyDescent="0.2">
      <c r="A44" s="568"/>
      <c r="B44" s="561" t="s">
        <v>69</v>
      </c>
      <c r="C44" s="558" t="s">
        <v>70</v>
      </c>
      <c r="D44" s="551"/>
      <c r="E44" s="132"/>
      <c r="F44" s="133" t="s">
        <v>71</v>
      </c>
      <c r="G44" s="148"/>
      <c r="H44" s="1016">
        <f>SUM(H45:H62)</f>
        <v>113740</v>
      </c>
      <c r="I44" s="1016">
        <f>SUM(I45:I62)</f>
        <v>104124.54</v>
      </c>
    </row>
    <row r="45" spans="1:10" x14ac:dyDescent="0.2">
      <c r="A45" s="568"/>
      <c r="B45" s="70"/>
      <c r="C45" s="51"/>
      <c r="D45" s="51" t="s">
        <v>38</v>
      </c>
      <c r="E45" s="40" t="s">
        <v>181</v>
      </c>
      <c r="F45" s="31" t="s">
        <v>134</v>
      </c>
      <c r="G45" s="137"/>
      <c r="H45" s="1017">
        <v>95000</v>
      </c>
      <c r="I45" s="831">
        <v>69121.7</v>
      </c>
    </row>
    <row r="46" spans="1:10" x14ac:dyDescent="0.2">
      <c r="A46" s="568"/>
      <c r="B46" s="70"/>
      <c r="C46" s="51"/>
      <c r="D46" s="51"/>
      <c r="E46" s="40" t="s">
        <v>193</v>
      </c>
      <c r="F46" s="52" t="s">
        <v>135</v>
      </c>
      <c r="G46" s="137" t="s">
        <v>197</v>
      </c>
      <c r="H46" s="1015">
        <v>2000</v>
      </c>
      <c r="I46" s="839">
        <v>2141.5500000000002</v>
      </c>
    </row>
    <row r="47" spans="1:10" x14ac:dyDescent="0.2">
      <c r="A47" s="568"/>
      <c r="B47" s="70"/>
      <c r="C47" s="51"/>
      <c r="D47" s="51"/>
      <c r="E47" s="40" t="s">
        <v>182</v>
      </c>
      <c r="F47" s="52"/>
      <c r="G47" s="137" t="s">
        <v>198</v>
      </c>
      <c r="H47" s="1015">
        <v>1000</v>
      </c>
      <c r="I47" s="839">
        <v>1408.8</v>
      </c>
    </row>
    <row r="48" spans="1:10" x14ac:dyDescent="0.2">
      <c r="A48" s="568"/>
      <c r="B48" s="70"/>
      <c r="C48" s="51"/>
      <c r="D48" s="51"/>
      <c r="E48" s="40" t="s">
        <v>199</v>
      </c>
      <c r="F48" s="52"/>
      <c r="G48" s="137" t="s">
        <v>200</v>
      </c>
      <c r="H48" s="1015">
        <v>90</v>
      </c>
      <c r="I48" s="839">
        <v>91.67</v>
      </c>
    </row>
    <row r="49" spans="1:9" x14ac:dyDescent="0.2">
      <c r="A49" s="568"/>
      <c r="B49" s="70"/>
      <c r="C49" s="51"/>
      <c r="D49" s="51"/>
      <c r="E49" s="40" t="s">
        <v>190</v>
      </c>
      <c r="F49" s="52"/>
      <c r="G49" s="137" t="s">
        <v>201</v>
      </c>
      <c r="H49" s="1015">
        <v>1000</v>
      </c>
      <c r="I49" s="839">
        <v>1018</v>
      </c>
    </row>
    <row r="50" spans="1:9" x14ac:dyDescent="0.2">
      <c r="A50" s="568"/>
      <c r="B50" s="70"/>
      <c r="C50" s="70"/>
      <c r="D50" s="48"/>
      <c r="E50" s="1131" t="s">
        <v>195</v>
      </c>
      <c r="F50" s="52" t="s">
        <v>72</v>
      </c>
      <c r="G50" s="137" t="s">
        <v>196</v>
      </c>
      <c r="H50" s="1024">
        <v>310</v>
      </c>
      <c r="I50" s="836">
        <v>318.45</v>
      </c>
    </row>
    <row r="51" spans="1:9" x14ac:dyDescent="0.2">
      <c r="A51" s="568"/>
      <c r="B51" s="70"/>
      <c r="C51" s="70"/>
      <c r="D51" s="48"/>
      <c r="E51" s="1131" t="s">
        <v>202</v>
      </c>
      <c r="F51" s="52" t="s">
        <v>136</v>
      </c>
      <c r="G51" s="137" t="s">
        <v>203</v>
      </c>
      <c r="H51" s="1015">
        <v>1300</v>
      </c>
      <c r="I51" s="839">
        <v>1151</v>
      </c>
    </row>
    <row r="52" spans="1:9" x14ac:dyDescent="0.2">
      <c r="A52" s="568"/>
      <c r="B52" s="70"/>
      <c r="C52" s="70"/>
      <c r="D52" s="48"/>
      <c r="E52" s="1131" t="s">
        <v>104</v>
      </c>
      <c r="F52" s="52"/>
      <c r="G52" s="137" t="s">
        <v>323</v>
      </c>
      <c r="H52" s="1015">
        <v>40</v>
      </c>
      <c r="I52" s="839">
        <v>41.69</v>
      </c>
    </row>
    <row r="53" spans="1:9" x14ac:dyDescent="0.2">
      <c r="A53" s="568"/>
      <c r="B53" s="70"/>
      <c r="C53" s="70"/>
      <c r="D53" s="48"/>
      <c r="E53" s="1131" t="s">
        <v>396</v>
      </c>
      <c r="F53" s="52"/>
      <c r="G53" s="137" t="s">
        <v>395</v>
      </c>
      <c r="H53" s="1015">
        <v>3000</v>
      </c>
      <c r="I53" s="839">
        <v>3000</v>
      </c>
    </row>
    <row r="54" spans="1:9" x14ac:dyDescent="0.2">
      <c r="A54" s="568"/>
      <c r="B54" s="70"/>
      <c r="C54" s="70"/>
      <c r="D54" s="48"/>
      <c r="E54" s="1131" t="s">
        <v>439</v>
      </c>
      <c r="F54" s="52"/>
      <c r="G54" s="137" t="s">
        <v>440</v>
      </c>
      <c r="H54" s="1015">
        <v>0</v>
      </c>
      <c r="I54" s="839">
        <v>4143.7</v>
      </c>
    </row>
    <row r="55" spans="1:9" x14ac:dyDescent="0.2">
      <c r="A55" s="568"/>
      <c r="B55" s="70"/>
      <c r="C55" s="70"/>
      <c r="D55" s="48"/>
      <c r="E55" s="1131" t="s">
        <v>441</v>
      </c>
      <c r="F55" s="52"/>
      <c r="G55" s="137" t="s">
        <v>442</v>
      </c>
      <c r="H55" s="1015">
        <v>0</v>
      </c>
      <c r="I55" s="839">
        <v>1122.4000000000001</v>
      </c>
    </row>
    <row r="56" spans="1:9" x14ac:dyDescent="0.2">
      <c r="A56" s="568"/>
      <c r="B56" s="70"/>
      <c r="C56" s="70"/>
      <c r="D56" s="48"/>
      <c r="E56" s="1131" t="s">
        <v>443</v>
      </c>
      <c r="F56" s="52"/>
      <c r="G56" s="137" t="s">
        <v>449</v>
      </c>
      <c r="H56" s="1015">
        <v>0</v>
      </c>
      <c r="I56" s="839">
        <v>232.33</v>
      </c>
    </row>
    <row r="57" spans="1:9" x14ac:dyDescent="0.2">
      <c r="A57" s="568"/>
      <c r="B57" s="70"/>
      <c r="C57" s="70"/>
      <c r="D57" s="48"/>
      <c r="E57" s="1131" t="s">
        <v>447</v>
      </c>
      <c r="F57" s="52"/>
      <c r="G57" s="137" t="s">
        <v>450</v>
      </c>
      <c r="H57" s="1015">
        <v>0</v>
      </c>
      <c r="I57" s="839">
        <v>8130</v>
      </c>
    </row>
    <row r="58" spans="1:9" x14ac:dyDescent="0.2">
      <c r="A58" s="568"/>
      <c r="B58" s="70"/>
      <c r="C58" s="70"/>
      <c r="D58" s="48"/>
      <c r="E58" s="1131" t="s">
        <v>448</v>
      </c>
      <c r="F58" s="52"/>
      <c r="G58" s="137" t="s">
        <v>444</v>
      </c>
      <c r="H58" s="1015">
        <v>0</v>
      </c>
      <c r="I58" s="839">
        <v>600</v>
      </c>
    </row>
    <row r="59" spans="1:9" x14ac:dyDescent="0.2">
      <c r="A59" s="568"/>
      <c r="B59" s="70"/>
      <c r="C59" s="70"/>
      <c r="D59" s="48"/>
      <c r="E59" s="1131" t="s">
        <v>205</v>
      </c>
      <c r="F59" s="52"/>
      <c r="G59" s="137" t="s">
        <v>204</v>
      </c>
      <c r="H59" s="1015">
        <v>10000</v>
      </c>
      <c r="I59" s="839">
        <v>8128</v>
      </c>
    </row>
    <row r="60" spans="1:9" x14ac:dyDescent="0.2">
      <c r="A60" s="568"/>
      <c r="B60" s="567"/>
      <c r="C60" s="70"/>
      <c r="D60" s="48"/>
      <c r="E60" s="1131" t="s">
        <v>361</v>
      </c>
      <c r="F60" s="52"/>
      <c r="G60" s="137" t="s">
        <v>445</v>
      </c>
      <c r="H60" s="1015">
        <v>0</v>
      </c>
      <c r="I60" s="839">
        <v>58</v>
      </c>
    </row>
    <row r="61" spans="1:9" x14ac:dyDescent="0.2">
      <c r="A61" s="568"/>
      <c r="B61" s="567"/>
      <c r="C61" s="70"/>
      <c r="D61" s="48"/>
      <c r="E61" s="1131" t="s">
        <v>486</v>
      </c>
      <c r="F61" s="52"/>
      <c r="G61" s="137" t="s">
        <v>487</v>
      </c>
      <c r="H61" s="1015"/>
      <c r="I61" s="839">
        <v>633.25</v>
      </c>
    </row>
    <row r="62" spans="1:9" x14ac:dyDescent="0.2">
      <c r="A62" s="568"/>
      <c r="B62" s="567"/>
      <c r="C62" s="70" t="s">
        <v>70</v>
      </c>
      <c r="D62" s="48" t="s">
        <v>162</v>
      </c>
      <c r="E62" s="1131" t="s">
        <v>195</v>
      </c>
      <c r="F62" s="52"/>
      <c r="G62" s="137" t="s">
        <v>446</v>
      </c>
      <c r="H62" s="1015">
        <v>0</v>
      </c>
      <c r="I62" s="839">
        <v>2784</v>
      </c>
    </row>
    <row r="63" spans="1:9" x14ac:dyDescent="0.2">
      <c r="A63" s="568"/>
      <c r="B63" s="66"/>
      <c r="C63" s="66"/>
      <c r="D63" s="68"/>
      <c r="E63" s="69"/>
      <c r="F63" s="15" t="s">
        <v>149</v>
      </c>
      <c r="G63" s="149"/>
      <c r="H63" s="1025">
        <f>H64</f>
        <v>0</v>
      </c>
      <c r="I63" s="837">
        <f ca="1">I63</f>
        <v>0</v>
      </c>
    </row>
    <row r="64" spans="1:9" x14ac:dyDescent="0.2">
      <c r="A64" s="940"/>
      <c r="B64" s="1000"/>
      <c r="C64" s="1001"/>
      <c r="D64" s="1002"/>
      <c r="E64" s="1003"/>
      <c r="F64" s="945"/>
      <c r="G64" s="1004" t="s">
        <v>415</v>
      </c>
      <c r="H64" s="1022">
        <v>0</v>
      </c>
      <c r="I64" s="1005">
        <v>0</v>
      </c>
    </row>
    <row r="65" spans="1:9" x14ac:dyDescent="0.2">
      <c r="A65" s="568"/>
      <c r="B65" s="71"/>
      <c r="C65" s="70"/>
      <c r="D65" s="48"/>
      <c r="E65" s="49"/>
      <c r="F65" s="52"/>
      <c r="G65" s="141"/>
      <c r="H65" s="1015"/>
      <c r="I65" s="838">
        <f t="shared" si="0"/>
        <v>0</v>
      </c>
    </row>
    <row r="66" spans="1:9" x14ac:dyDescent="0.2">
      <c r="A66" s="568"/>
      <c r="B66" s="70"/>
      <c r="C66" s="70"/>
      <c r="D66" s="48"/>
      <c r="E66" s="49"/>
      <c r="F66" s="52"/>
      <c r="G66" s="141"/>
      <c r="H66" s="1015"/>
      <c r="I66" s="838"/>
    </row>
    <row r="67" spans="1:9" ht="23.25" customHeight="1" thickBot="1" x14ac:dyDescent="0.25">
      <c r="A67" s="568"/>
      <c r="B67" s="72"/>
      <c r="C67" s="72"/>
      <c r="D67" s="73"/>
      <c r="E67" s="74"/>
      <c r="F67" s="75" t="s">
        <v>73</v>
      </c>
      <c r="G67" s="150"/>
      <c r="H67" s="1026">
        <f>SUM(H7+H13+H20+H43+H63)</f>
        <v>758054</v>
      </c>
      <c r="I67" s="1026">
        <f>I9+I11+I13+I20+I43</f>
        <v>449782.88</v>
      </c>
    </row>
    <row r="68" spans="1:9" x14ac:dyDescent="0.2">
      <c r="H68" s="840"/>
    </row>
    <row r="69" spans="1:9" x14ac:dyDescent="0.2">
      <c r="H69" s="840"/>
    </row>
    <row r="70" spans="1:9" x14ac:dyDescent="0.2">
      <c r="H70" s="840"/>
    </row>
  </sheetData>
  <mergeCells count="4">
    <mergeCell ref="A3:G4"/>
    <mergeCell ref="A1:I1"/>
    <mergeCell ref="H3:H6"/>
    <mergeCell ref="I3:I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landscape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130" zoomScaleNormal="130" workbookViewId="0">
      <selection activeCell="Q3" sqref="Q3:Q7"/>
    </sheetView>
  </sheetViews>
  <sheetFormatPr defaultRowHeight="12.75" x14ac:dyDescent="0.2"/>
  <cols>
    <col min="1" max="1" width="2.7109375" style="1" customWidth="1"/>
    <col min="2" max="2" width="3.42578125" style="79" customWidth="1"/>
    <col min="3" max="3" width="7.28515625" style="16" customWidth="1"/>
    <col min="4" max="4" width="2.28515625" style="16" customWidth="1"/>
    <col min="5" max="5" width="41.1406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7" width="12.5703125" style="16" customWidth="1"/>
    <col min="18" max="16384" width="9.140625" style="16"/>
  </cols>
  <sheetData>
    <row r="1" spans="1:17" s="78" customFormat="1" ht="23.25" x14ac:dyDescent="0.35">
      <c r="A1" s="1323" t="s">
        <v>246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</row>
    <row r="2" spans="1:17" ht="13.5" thickBot="1" x14ac:dyDescent="0.25"/>
    <row r="3" spans="1:17" ht="19.5" customHeight="1" thickBot="1" x14ac:dyDescent="0.3">
      <c r="A3" s="1338" t="s">
        <v>401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40"/>
      <c r="L3" s="96"/>
      <c r="M3" s="97"/>
      <c r="N3" s="97"/>
      <c r="O3" s="97"/>
      <c r="P3" s="98"/>
      <c r="Q3" s="1350" t="s">
        <v>453</v>
      </c>
    </row>
    <row r="4" spans="1:17" ht="18.75" customHeight="1" x14ac:dyDescent="0.2">
      <c r="A4" s="81"/>
      <c r="B4" s="1341" t="s">
        <v>129</v>
      </c>
      <c r="C4" s="1342"/>
      <c r="D4" s="1342"/>
      <c r="E4" s="1342"/>
      <c r="F4" s="1342"/>
      <c r="G4" s="1342"/>
      <c r="H4" s="1342"/>
      <c r="I4" s="1342"/>
      <c r="J4" s="1342"/>
      <c r="K4" s="1343"/>
      <c r="L4" s="1330" t="s">
        <v>19</v>
      </c>
      <c r="M4" s="1331"/>
      <c r="N4" s="1331"/>
      <c r="O4" s="1331"/>
      <c r="P4" s="1332"/>
      <c r="Q4" s="1351"/>
    </row>
    <row r="5" spans="1:17" ht="15" x14ac:dyDescent="0.2">
      <c r="A5" s="82"/>
      <c r="B5" s="400" t="s">
        <v>92</v>
      </c>
      <c r="C5" s="401" t="s">
        <v>17</v>
      </c>
      <c r="D5" s="1344" t="s">
        <v>18</v>
      </c>
      <c r="E5" s="1345"/>
      <c r="F5" s="1345"/>
      <c r="G5" s="1345"/>
      <c r="H5" s="1345"/>
      <c r="I5" s="1345"/>
      <c r="J5" s="1345"/>
      <c r="K5" s="1346"/>
      <c r="L5" s="1347"/>
      <c r="M5" s="1348"/>
      <c r="N5" s="1348"/>
      <c r="O5" s="1348"/>
      <c r="P5" s="1349"/>
      <c r="Q5" s="1351"/>
    </row>
    <row r="6" spans="1:17" ht="15" x14ac:dyDescent="0.2">
      <c r="A6" s="83"/>
      <c r="B6" s="402" t="s">
        <v>93</v>
      </c>
      <c r="C6" s="403" t="s">
        <v>91</v>
      </c>
      <c r="D6" s="177"/>
      <c r="E6" s="178" t="s">
        <v>11</v>
      </c>
      <c r="F6" s="1271">
        <v>610</v>
      </c>
      <c r="G6" s="1273">
        <v>620</v>
      </c>
      <c r="H6" s="1271">
        <v>630</v>
      </c>
      <c r="I6" s="1273">
        <v>640</v>
      </c>
      <c r="J6" s="1335">
        <v>650</v>
      </c>
      <c r="K6" s="1335" t="s">
        <v>9</v>
      </c>
      <c r="L6" s="1336">
        <v>711</v>
      </c>
      <c r="M6" s="1273">
        <v>714</v>
      </c>
      <c r="N6" s="1273">
        <v>716</v>
      </c>
      <c r="O6" s="1273">
        <v>717</v>
      </c>
      <c r="P6" s="1333" t="s">
        <v>9</v>
      </c>
      <c r="Q6" s="1351"/>
    </row>
    <row r="7" spans="1:17" ht="15.75" thickBot="1" x14ac:dyDescent="0.25">
      <c r="A7" s="84"/>
      <c r="B7" s="404"/>
      <c r="C7" s="405"/>
      <c r="D7" s="180"/>
      <c r="E7" s="181"/>
      <c r="F7" s="1272"/>
      <c r="G7" s="1274"/>
      <c r="H7" s="1272"/>
      <c r="I7" s="1274"/>
      <c r="J7" s="1274"/>
      <c r="K7" s="1274"/>
      <c r="L7" s="1337"/>
      <c r="M7" s="1274"/>
      <c r="N7" s="1274"/>
      <c r="O7" s="1274"/>
      <c r="P7" s="1334"/>
      <c r="Q7" s="1352"/>
    </row>
    <row r="8" spans="1:17" ht="17.25" thickTop="1" thickBot="1" x14ac:dyDescent="0.3">
      <c r="A8" s="85"/>
      <c r="B8" s="406" t="s">
        <v>245</v>
      </c>
      <c r="C8" s="407"/>
      <c r="D8" s="408"/>
      <c r="E8" s="413"/>
      <c r="F8" s="414">
        <f>SUM(F9:F12)</f>
        <v>0</v>
      </c>
      <c r="G8" s="414">
        <f>SUM(G9:G12)</f>
        <v>0</v>
      </c>
      <c r="H8" s="712">
        <f>+H9</f>
        <v>4300</v>
      </c>
      <c r="I8" s="712">
        <f>SUM(I9:I12)</f>
        <v>0</v>
      </c>
      <c r="J8" s="712">
        <f>SUM(J9:J12)</f>
        <v>0</v>
      </c>
      <c r="K8" s="712">
        <f>+K9</f>
        <v>4300</v>
      </c>
      <c r="L8" s="713"/>
      <c r="M8" s="712"/>
      <c r="N8" s="712"/>
      <c r="O8" s="714"/>
      <c r="P8" s="715"/>
      <c r="Q8" s="712">
        <f>SUM(Q10:Q12)</f>
        <v>880</v>
      </c>
    </row>
    <row r="9" spans="1:17" ht="16.5" thickTop="1" x14ac:dyDescent="0.25">
      <c r="A9" s="86"/>
      <c r="B9" s="385"/>
      <c r="C9" s="386" t="s">
        <v>241</v>
      </c>
      <c r="D9" s="182" t="s">
        <v>103</v>
      </c>
      <c r="E9" s="415"/>
      <c r="F9" s="183">
        <f>SUM(F10:F12)</f>
        <v>0</v>
      </c>
      <c r="G9" s="183">
        <f>SUM(G10:G12)</f>
        <v>0</v>
      </c>
      <c r="H9" s="716">
        <f>SUM(H10:H12)</f>
        <v>4300</v>
      </c>
      <c r="I9" s="716">
        <f>SUM(I10:I12)</f>
        <v>0</v>
      </c>
      <c r="J9" s="717">
        <f>SUM(J10:J12)</f>
        <v>0</v>
      </c>
      <c r="K9" s="1034">
        <f>SUM(H9:J9)</f>
        <v>4300</v>
      </c>
      <c r="L9" s="718"/>
      <c r="M9" s="717"/>
      <c r="N9" s="717"/>
      <c r="O9" s="717"/>
      <c r="P9" s="719"/>
      <c r="Q9" s="720">
        <f>SUM(Q10:Q12)</f>
        <v>880</v>
      </c>
    </row>
    <row r="10" spans="1:17" ht="15.75" x14ac:dyDescent="0.25">
      <c r="A10" s="86"/>
      <c r="B10" s="385"/>
      <c r="C10" s="416"/>
      <c r="D10" s="185" t="s">
        <v>13</v>
      </c>
      <c r="E10" s="390" t="s">
        <v>244</v>
      </c>
      <c r="F10" s="187"/>
      <c r="G10" s="188"/>
      <c r="H10" s="473">
        <v>300</v>
      </c>
      <c r="I10" s="721"/>
      <c r="J10" s="410"/>
      <c r="K10" s="722">
        <f>SUM(H10:J10)</f>
        <v>300</v>
      </c>
      <c r="L10" s="409"/>
      <c r="M10" s="410"/>
      <c r="N10" s="410"/>
      <c r="O10" s="410"/>
      <c r="P10" s="474"/>
      <c r="Q10" s="500">
        <v>0</v>
      </c>
    </row>
    <row r="11" spans="1:17" ht="15.75" x14ac:dyDescent="0.25">
      <c r="A11" s="86"/>
      <c r="B11" s="385"/>
      <c r="C11" s="416"/>
      <c r="D11" s="185" t="s">
        <v>14</v>
      </c>
      <c r="E11" s="390" t="s">
        <v>110</v>
      </c>
      <c r="F11" s="187"/>
      <c r="G11" s="188"/>
      <c r="H11" s="473">
        <v>3000</v>
      </c>
      <c r="I11" s="721"/>
      <c r="J11" s="410"/>
      <c r="K11" s="722">
        <v>3000</v>
      </c>
      <c r="L11" s="409"/>
      <c r="M11" s="410"/>
      <c r="N11" s="410"/>
      <c r="O11" s="410"/>
      <c r="P11" s="474"/>
      <c r="Q11" s="500">
        <v>880</v>
      </c>
    </row>
    <row r="12" spans="1:17" ht="16.5" thickBot="1" x14ac:dyDescent="0.3">
      <c r="A12" s="93"/>
      <c r="B12" s="417"/>
      <c r="C12" s="418"/>
      <c r="D12" s="419" t="s">
        <v>15</v>
      </c>
      <c r="E12" s="420" t="s">
        <v>66</v>
      </c>
      <c r="F12" s="421"/>
      <c r="G12" s="422"/>
      <c r="H12" s="478">
        <v>1000</v>
      </c>
      <c r="I12" s="723"/>
      <c r="J12" s="412"/>
      <c r="K12" s="724">
        <v>1000</v>
      </c>
      <c r="L12" s="411"/>
      <c r="M12" s="412"/>
      <c r="N12" s="412"/>
      <c r="O12" s="412"/>
      <c r="P12" s="479"/>
      <c r="Q12" s="725">
        <v>0</v>
      </c>
    </row>
    <row r="13" spans="1:17" ht="15" x14ac:dyDescent="0.2">
      <c r="A13" s="90"/>
      <c r="B13" s="9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</sheetData>
  <mergeCells count="18">
    <mergeCell ref="N6:N7"/>
    <mergeCell ref="M6:M7"/>
    <mergeCell ref="L4:P4"/>
    <mergeCell ref="P6:P7"/>
    <mergeCell ref="A1:Q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Q3:Q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zoomScale="85" zoomScaleNormal="85" zoomScaleSheetLayoutView="100" workbookViewId="0">
      <selection activeCell="K44" sqref="K44"/>
    </sheetView>
  </sheetViews>
  <sheetFormatPr defaultRowHeight="12.75" x14ac:dyDescent="0.2"/>
  <cols>
    <col min="1" max="1" width="3.85546875" style="1" customWidth="1"/>
    <col min="2" max="2" width="5.5703125" style="79" customWidth="1"/>
    <col min="3" max="3" width="7.28515625" style="16" customWidth="1"/>
    <col min="4" max="4" width="2.7109375" style="16" customWidth="1"/>
    <col min="5" max="5" width="40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1" width="11.42578125" style="16" customWidth="1"/>
    <col min="12" max="12" width="9.140625" style="16"/>
    <col min="13" max="13" width="10.5703125" style="16" bestFit="1" customWidth="1"/>
    <col min="14" max="14" width="32" style="16" customWidth="1"/>
    <col min="15" max="16384" width="9.140625" style="16"/>
  </cols>
  <sheetData>
    <row r="1" spans="1:13" ht="23.25" x14ac:dyDescent="0.35">
      <c r="A1" s="1353" t="s">
        <v>247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</row>
    <row r="2" spans="1:13" ht="8.25" customHeight="1" thickBot="1" x14ac:dyDescent="0.25">
      <c r="A2" s="747"/>
      <c r="C2" s="748"/>
      <c r="D2" s="749"/>
      <c r="E2" s="749"/>
      <c r="F2" s="749"/>
      <c r="G2" s="749"/>
      <c r="H2" s="749"/>
      <c r="I2" s="749"/>
      <c r="J2" s="749"/>
      <c r="K2" s="749"/>
    </row>
    <row r="3" spans="1:13" ht="13.5" customHeight="1" thickBot="1" x14ac:dyDescent="0.25">
      <c r="A3" s="1354" t="s">
        <v>401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68" t="s">
        <v>453</v>
      </c>
    </row>
    <row r="4" spans="1:13" ht="18.75" customHeight="1" x14ac:dyDescent="0.25">
      <c r="A4" s="750"/>
      <c r="B4" s="751"/>
      <c r="C4" s="752"/>
      <c r="D4" s="753"/>
      <c r="E4" s="754"/>
      <c r="F4" s="1356" t="s">
        <v>129</v>
      </c>
      <c r="G4" s="1357"/>
      <c r="H4" s="1357"/>
      <c r="I4" s="1357"/>
      <c r="J4" s="1357"/>
      <c r="K4" s="1369"/>
    </row>
    <row r="5" spans="1:13" x14ac:dyDescent="0.2">
      <c r="A5" s="755"/>
      <c r="B5" s="756" t="s">
        <v>92</v>
      </c>
      <c r="C5" s="757" t="s">
        <v>17</v>
      </c>
      <c r="D5" s="1366" t="s">
        <v>18</v>
      </c>
      <c r="E5" s="1367"/>
      <c r="F5" s="1367"/>
      <c r="G5" s="1367"/>
      <c r="H5" s="1367"/>
      <c r="I5" s="1367"/>
      <c r="J5" s="1367"/>
      <c r="K5" s="1369"/>
    </row>
    <row r="6" spans="1:13" x14ac:dyDescent="0.2">
      <c r="A6" s="750"/>
      <c r="B6" s="758" t="s">
        <v>93</v>
      </c>
      <c r="C6" s="758" t="s">
        <v>91</v>
      </c>
      <c r="D6" s="753"/>
      <c r="E6" s="754" t="s">
        <v>11</v>
      </c>
      <c r="F6" s="1358">
        <v>610</v>
      </c>
      <c r="G6" s="1360">
        <v>620</v>
      </c>
      <c r="H6" s="1360">
        <v>630</v>
      </c>
      <c r="I6" s="1364">
        <v>640</v>
      </c>
      <c r="J6" s="1362" t="s">
        <v>9</v>
      </c>
      <c r="K6" s="1369"/>
    </row>
    <row r="7" spans="1:13" ht="13.5" thickBot="1" x14ac:dyDescent="0.25">
      <c r="A7" s="759"/>
      <c r="C7" s="759"/>
      <c r="D7" s="760"/>
      <c r="E7" s="761"/>
      <c r="F7" s="1359"/>
      <c r="G7" s="1361"/>
      <c r="H7" s="1361"/>
      <c r="I7" s="1365"/>
      <c r="J7" s="1363"/>
      <c r="K7" s="1370"/>
    </row>
    <row r="8" spans="1:13" ht="15.75" thickTop="1" x14ac:dyDescent="0.2">
      <c r="A8" s="762"/>
      <c r="B8" s="763"/>
      <c r="C8" s="764" t="s">
        <v>247</v>
      </c>
      <c r="D8" s="765"/>
      <c r="E8" s="766"/>
      <c r="F8" s="767">
        <f t="shared" ref="F8:K8" si="0">SUM(F9+F20+F39+F43+F53)</f>
        <v>263000</v>
      </c>
      <c r="G8" s="767">
        <f t="shared" si="0"/>
        <v>0</v>
      </c>
      <c r="H8" s="767">
        <f t="shared" si="0"/>
        <v>15750</v>
      </c>
      <c r="I8" s="767">
        <f t="shared" si="0"/>
        <v>0</v>
      </c>
      <c r="J8" s="1063">
        <f t="shared" si="0"/>
        <v>278750</v>
      </c>
      <c r="K8" s="1069">
        <f t="shared" si="0"/>
        <v>137406.55000000002</v>
      </c>
    </row>
    <row r="9" spans="1:13" ht="15" x14ac:dyDescent="0.25">
      <c r="A9" s="768"/>
      <c r="B9" s="769">
        <v>1</v>
      </c>
      <c r="C9" s="770" t="s">
        <v>120</v>
      </c>
      <c r="D9" s="771"/>
      <c r="E9" s="771"/>
      <c r="F9" s="772">
        <f>SUM(F10)</f>
        <v>100000</v>
      </c>
      <c r="G9" s="772">
        <f>SUM(G10)</f>
        <v>0</v>
      </c>
      <c r="H9" s="772">
        <f>SUM(H10)</f>
        <v>1720</v>
      </c>
      <c r="I9" s="772">
        <f>SUM(I10)</f>
        <v>0</v>
      </c>
      <c r="J9" s="1064">
        <f>J10</f>
        <v>101720</v>
      </c>
      <c r="K9" s="1070">
        <f>SUM(K11:K19)</f>
        <v>43277.47</v>
      </c>
      <c r="L9" s="80"/>
    </row>
    <row r="10" spans="1:13" ht="15" x14ac:dyDescent="0.25">
      <c r="A10" s="768"/>
      <c r="B10" s="773"/>
      <c r="C10" s="774" t="s">
        <v>248</v>
      </c>
      <c r="D10" s="775" t="s">
        <v>111</v>
      </c>
      <c r="E10" s="776"/>
      <c r="F10" s="777">
        <f>SUM(F11:F19)</f>
        <v>100000</v>
      </c>
      <c r="G10" s="777">
        <f>SUM(G11:G19)</f>
        <v>0</v>
      </c>
      <c r="H10" s="777">
        <f>SUM(H11:H19)</f>
        <v>1720</v>
      </c>
      <c r="I10" s="777">
        <f>SUM(I11:I19)</f>
        <v>0</v>
      </c>
      <c r="J10" s="1065">
        <f>SUM(J11+J12+J13+J14+J15+J16+J17+J18+J19)</f>
        <v>101720</v>
      </c>
      <c r="K10" s="1071">
        <f>K9</f>
        <v>43277.47</v>
      </c>
      <c r="L10" s="80"/>
    </row>
    <row r="11" spans="1:13" ht="15" x14ac:dyDescent="0.25">
      <c r="A11" s="762"/>
      <c r="B11" s="773"/>
      <c r="C11" s="778"/>
      <c r="D11" s="779"/>
      <c r="E11" s="780" t="s">
        <v>228</v>
      </c>
      <c r="F11" s="781">
        <v>100000</v>
      </c>
      <c r="G11" s="781"/>
      <c r="H11" s="782"/>
      <c r="I11" s="783"/>
      <c r="J11" s="1066">
        <v>100000</v>
      </c>
      <c r="K11" s="1072">
        <v>43250.37</v>
      </c>
      <c r="L11" s="80"/>
    </row>
    <row r="12" spans="1:13" ht="15" x14ac:dyDescent="0.25">
      <c r="A12" s="768"/>
      <c r="B12" s="773"/>
      <c r="C12" s="778"/>
      <c r="D12" s="779"/>
      <c r="E12" s="780" t="s">
        <v>252</v>
      </c>
      <c r="F12" s="783"/>
      <c r="G12" s="783"/>
      <c r="H12" s="784">
        <v>200</v>
      </c>
      <c r="I12" s="783"/>
      <c r="J12" s="1066">
        <v>200</v>
      </c>
      <c r="K12" s="1072">
        <v>0</v>
      </c>
      <c r="L12" s="80"/>
    </row>
    <row r="13" spans="1:13" ht="15" x14ac:dyDescent="0.25">
      <c r="A13" s="768"/>
      <c r="B13" s="773"/>
      <c r="C13" s="778"/>
      <c r="D13" s="779"/>
      <c r="E13" s="780" t="s">
        <v>250</v>
      </c>
      <c r="F13" s="781"/>
      <c r="G13" s="781"/>
      <c r="H13" s="784">
        <v>200</v>
      </c>
      <c r="I13" s="781"/>
      <c r="J13" s="1066">
        <f t="shared" ref="J13:J36" si="1">SUM(F13:I13)</f>
        <v>200</v>
      </c>
      <c r="K13" s="1072">
        <v>0</v>
      </c>
      <c r="L13" s="80"/>
    </row>
    <row r="14" spans="1:13" ht="15" x14ac:dyDescent="0.25">
      <c r="A14" s="768"/>
      <c r="B14" s="773"/>
      <c r="C14" s="778"/>
      <c r="D14" s="779"/>
      <c r="E14" s="780" t="s">
        <v>251</v>
      </c>
      <c r="F14" s="781"/>
      <c r="G14" s="781"/>
      <c r="H14" s="784">
        <v>20</v>
      </c>
      <c r="I14" s="781"/>
      <c r="J14" s="1066">
        <v>20</v>
      </c>
      <c r="K14" s="1072">
        <v>0</v>
      </c>
      <c r="L14" s="80"/>
    </row>
    <row r="15" spans="1:13" ht="15" x14ac:dyDescent="0.25">
      <c r="A15" s="762"/>
      <c r="B15" s="773"/>
      <c r="C15" s="778"/>
      <c r="D15" s="779"/>
      <c r="E15" s="780" t="s">
        <v>253</v>
      </c>
      <c r="F15" s="781"/>
      <c r="G15" s="781"/>
      <c r="H15" s="784">
        <v>500</v>
      </c>
      <c r="I15" s="781"/>
      <c r="J15" s="1066">
        <v>500</v>
      </c>
      <c r="K15" s="1072">
        <v>0</v>
      </c>
      <c r="L15" s="80"/>
    </row>
    <row r="16" spans="1:13" ht="15" x14ac:dyDescent="0.25">
      <c r="A16" s="768"/>
      <c r="B16" s="773"/>
      <c r="C16" s="778"/>
      <c r="D16" s="779"/>
      <c r="E16" s="780" t="s">
        <v>404</v>
      </c>
      <c r="F16" s="781"/>
      <c r="G16" s="781"/>
      <c r="H16" s="784">
        <v>500</v>
      </c>
      <c r="I16" s="781"/>
      <c r="J16" s="1066">
        <v>500</v>
      </c>
      <c r="K16" s="1072">
        <v>18.100000000000001</v>
      </c>
      <c r="L16" s="80"/>
      <c r="M16" s="633"/>
    </row>
    <row r="17" spans="1:14" ht="15" x14ac:dyDescent="0.25">
      <c r="A17" s="768"/>
      <c r="B17" s="773"/>
      <c r="C17" s="778"/>
      <c r="D17" s="779"/>
      <c r="E17" s="780" t="s">
        <v>326</v>
      </c>
      <c r="F17" s="781"/>
      <c r="G17" s="781"/>
      <c r="H17" s="784">
        <v>100</v>
      </c>
      <c r="I17" s="781"/>
      <c r="J17" s="1066">
        <v>100</v>
      </c>
      <c r="K17" s="1072">
        <v>9</v>
      </c>
      <c r="L17" s="80"/>
    </row>
    <row r="18" spans="1:14" ht="15" x14ac:dyDescent="0.25">
      <c r="A18" s="762"/>
      <c r="B18" s="773"/>
      <c r="C18" s="778"/>
      <c r="D18" s="779"/>
      <c r="E18" s="780" t="s">
        <v>256</v>
      </c>
      <c r="F18" s="781"/>
      <c r="G18" s="781"/>
      <c r="H18" s="784">
        <v>100</v>
      </c>
      <c r="I18" s="781"/>
      <c r="J18" s="1066">
        <v>100</v>
      </c>
      <c r="K18" s="1072">
        <v>0</v>
      </c>
      <c r="L18" s="80"/>
    </row>
    <row r="19" spans="1:14" ht="15" x14ac:dyDescent="0.25">
      <c r="A19" s="768"/>
      <c r="B19" s="773"/>
      <c r="C19" s="778"/>
      <c r="D19" s="779"/>
      <c r="E19" s="780" t="s">
        <v>254</v>
      </c>
      <c r="F19" s="781"/>
      <c r="G19" s="781"/>
      <c r="H19" s="784">
        <v>100</v>
      </c>
      <c r="I19" s="781"/>
      <c r="J19" s="1066">
        <f t="shared" si="1"/>
        <v>100</v>
      </c>
      <c r="K19" s="1072">
        <v>0</v>
      </c>
      <c r="L19" s="80"/>
    </row>
    <row r="20" spans="1:14" ht="15" x14ac:dyDescent="0.25">
      <c r="A20" s="768"/>
      <c r="B20" s="769">
        <v>2</v>
      </c>
      <c r="C20" s="770" t="s">
        <v>121</v>
      </c>
      <c r="D20" s="771"/>
      <c r="E20" s="771"/>
      <c r="F20" s="772">
        <f>SUM(F21)</f>
        <v>105000</v>
      </c>
      <c r="G20" s="772">
        <f>SUM(G21)</f>
        <v>0</v>
      </c>
      <c r="H20" s="772">
        <f>SUM(H21)</f>
        <v>10380</v>
      </c>
      <c r="I20" s="772">
        <f>SUM(I21)</f>
        <v>0</v>
      </c>
      <c r="J20" s="1064">
        <f t="shared" si="1"/>
        <v>115380</v>
      </c>
      <c r="K20" s="1070">
        <f>K21</f>
        <v>56395.85</v>
      </c>
      <c r="L20" s="80"/>
    </row>
    <row r="21" spans="1:14" ht="15" x14ac:dyDescent="0.25">
      <c r="A21" s="762"/>
      <c r="B21" s="773"/>
      <c r="C21" s="774" t="s">
        <v>257</v>
      </c>
      <c r="D21" s="775" t="s">
        <v>112</v>
      </c>
      <c r="E21" s="776"/>
      <c r="F21" s="777">
        <f>SUM(F22:F37)</f>
        <v>105000</v>
      </c>
      <c r="G21" s="777">
        <f>SUM(G22:G37)</f>
        <v>0</v>
      </c>
      <c r="H21" s="777">
        <f>SUM(H22:H37)</f>
        <v>10380</v>
      </c>
      <c r="I21" s="777">
        <f>SUM(I22:I37)</f>
        <v>0</v>
      </c>
      <c r="J21" s="1065">
        <f t="shared" si="1"/>
        <v>115380</v>
      </c>
      <c r="K21" s="1073">
        <f>SUM(K22+K23+K24+K25+K26+K27+K28+K29+K30+K31+K32+K33+K34+K35+K36+K37)</f>
        <v>56395.85</v>
      </c>
      <c r="L21" s="80"/>
    </row>
    <row r="22" spans="1:14" ht="15" x14ac:dyDescent="0.25">
      <c r="A22" s="768"/>
      <c r="B22" s="773"/>
      <c r="C22" s="778"/>
      <c r="D22" s="779"/>
      <c r="E22" s="780" t="s">
        <v>228</v>
      </c>
      <c r="F22" s="781">
        <v>105000</v>
      </c>
      <c r="G22" s="781"/>
      <c r="H22" s="782"/>
      <c r="I22" s="783"/>
      <c r="J22" s="1066">
        <v>105000</v>
      </c>
      <c r="K22" s="1072">
        <v>48785.58</v>
      </c>
      <c r="L22" s="80"/>
    </row>
    <row r="23" spans="1:14" ht="15" x14ac:dyDescent="0.25">
      <c r="A23" s="768"/>
      <c r="B23" s="773"/>
      <c r="C23" s="778"/>
      <c r="D23" s="779"/>
      <c r="E23" s="780" t="s">
        <v>384</v>
      </c>
      <c r="F23" s="783"/>
      <c r="G23" s="783"/>
      <c r="H23" s="784">
        <v>7000</v>
      </c>
      <c r="I23" s="783"/>
      <c r="J23" s="1066">
        <v>7000</v>
      </c>
      <c r="K23" s="1072">
        <v>3918.2</v>
      </c>
      <c r="L23" s="80"/>
    </row>
    <row r="24" spans="1:14" ht="15" x14ac:dyDescent="0.25">
      <c r="A24" s="762"/>
      <c r="B24" s="773"/>
      <c r="C24" s="778"/>
      <c r="D24" s="779"/>
      <c r="E24" s="780" t="s">
        <v>385</v>
      </c>
      <c r="F24" s="783"/>
      <c r="G24" s="783"/>
      <c r="H24" s="784">
        <v>2300</v>
      </c>
      <c r="I24" s="783"/>
      <c r="J24" s="1066">
        <v>2300</v>
      </c>
      <c r="K24" s="1072">
        <v>1128.3699999999999</v>
      </c>
      <c r="L24" s="80"/>
    </row>
    <row r="25" spans="1:14" ht="15" x14ac:dyDescent="0.25">
      <c r="A25" s="768"/>
      <c r="B25" s="773"/>
      <c r="C25" s="778"/>
      <c r="D25" s="779"/>
      <c r="E25" s="780" t="s">
        <v>249</v>
      </c>
      <c r="F25" s="783"/>
      <c r="G25" s="783"/>
      <c r="H25" s="784">
        <v>0</v>
      </c>
      <c r="I25" s="783"/>
      <c r="J25" s="1066">
        <v>0</v>
      </c>
      <c r="K25" s="1072">
        <v>0</v>
      </c>
      <c r="L25" s="80"/>
    </row>
    <row r="26" spans="1:14" ht="15" x14ac:dyDescent="0.25">
      <c r="A26" s="768"/>
      <c r="B26" s="773"/>
      <c r="C26" s="778"/>
      <c r="D26" s="779"/>
      <c r="E26" s="780" t="s">
        <v>250</v>
      </c>
      <c r="F26" s="783"/>
      <c r="G26" s="783"/>
      <c r="H26" s="784">
        <v>80</v>
      </c>
      <c r="I26" s="783"/>
      <c r="J26" s="1066">
        <f t="shared" si="1"/>
        <v>80</v>
      </c>
      <c r="K26" s="1072">
        <v>0</v>
      </c>
      <c r="L26" s="80"/>
    </row>
    <row r="27" spans="1:14" ht="15" x14ac:dyDescent="0.25">
      <c r="A27" s="762"/>
      <c r="B27" s="773"/>
      <c r="C27" s="778"/>
      <c r="D27" s="779"/>
      <c r="E27" s="780" t="s">
        <v>251</v>
      </c>
      <c r="F27" s="781"/>
      <c r="G27" s="781"/>
      <c r="H27" s="784">
        <v>0</v>
      </c>
      <c r="I27" s="781"/>
      <c r="J27" s="1066">
        <v>0</v>
      </c>
      <c r="K27" s="1072">
        <v>0</v>
      </c>
      <c r="L27" s="80"/>
    </row>
    <row r="28" spans="1:14" ht="15" x14ac:dyDescent="0.25">
      <c r="A28" s="768"/>
      <c r="B28" s="773"/>
      <c r="C28" s="778"/>
      <c r="D28" s="779"/>
      <c r="E28" s="780" t="s">
        <v>215</v>
      </c>
      <c r="F28" s="781"/>
      <c r="G28" s="781"/>
      <c r="H28" s="784">
        <v>100</v>
      </c>
      <c r="I28" s="781"/>
      <c r="J28" s="1066">
        <v>100</v>
      </c>
      <c r="K28" s="1072">
        <v>0</v>
      </c>
      <c r="L28" s="80"/>
    </row>
    <row r="29" spans="1:14" ht="15" x14ac:dyDescent="0.25">
      <c r="A29" s="768"/>
      <c r="B29" s="773"/>
      <c r="C29" s="778"/>
      <c r="D29" s="779"/>
      <c r="E29" s="780" t="s">
        <v>252</v>
      </c>
      <c r="F29" s="781"/>
      <c r="G29" s="781"/>
      <c r="H29" s="784">
        <v>200</v>
      </c>
      <c r="I29" s="781"/>
      <c r="J29" s="1066">
        <f t="shared" si="1"/>
        <v>200</v>
      </c>
      <c r="K29" s="1072">
        <v>0</v>
      </c>
      <c r="L29" s="80"/>
    </row>
    <row r="30" spans="1:14" ht="15" x14ac:dyDescent="0.25">
      <c r="A30" s="762"/>
      <c r="B30" s="773"/>
      <c r="C30" s="778"/>
      <c r="D30" s="779"/>
      <c r="E30" s="780" t="s">
        <v>253</v>
      </c>
      <c r="F30" s="781"/>
      <c r="G30" s="781"/>
      <c r="H30" s="784">
        <v>300</v>
      </c>
      <c r="I30" s="781"/>
      <c r="J30" s="1066">
        <v>300</v>
      </c>
      <c r="K30" s="1072">
        <v>1355.2</v>
      </c>
      <c r="L30" s="80"/>
    </row>
    <row r="31" spans="1:14" ht="15" x14ac:dyDescent="0.25">
      <c r="A31" s="768"/>
      <c r="B31" s="773"/>
      <c r="C31" s="778"/>
      <c r="D31" s="779"/>
      <c r="E31" s="780" t="s">
        <v>254</v>
      </c>
      <c r="F31" s="781"/>
      <c r="G31" s="781"/>
      <c r="H31" s="784">
        <v>50</v>
      </c>
      <c r="I31" s="781"/>
      <c r="J31" s="1066">
        <v>50</v>
      </c>
      <c r="K31" s="1072">
        <v>0</v>
      </c>
      <c r="L31" s="80"/>
      <c r="N31" s="749"/>
    </row>
    <row r="32" spans="1:14" ht="15" x14ac:dyDescent="0.25">
      <c r="A32" s="768"/>
      <c r="B32" s="773"/>
      <c r="C32" s="778"/>
      <c r="D32" s="779"/>
      <c r="E32" s="780" t="s">
        <v>468</v>
      </c>
      <c r="F32" s="781"/>
      <c r="G32" s="781"/>
      <c r="H32" s="784">
        <v>0</v>
      </c>
      <c r="I32" s="781"/>
      <c r="J32" s="1066">
        <v>0</v>
      </c>
      <c r="K32" s="1072">
        <v>633.53</v>
      </c>
      <c r="L32" s="80"/>
      <c r="N32" s="749"/>
    </row>
    <row r="33" spans="1:12" ht="15" x14ac:dyDescent="0.25">
      <c r="A33" s="768"/>
      <c r="B33" s="773"/>
      <c r="C33" s="778"/>
      <c r="D33" s="779"/>
      <c r="E33" s="780" t="s">
        <v>255</v>
      </c>
      <c r="F33" s="781"/>
      <c r="G33" s="781"/>
      <c r="H33" s="784">
        <v>150</v>
      </c>
      <c r="I33" s="781"/>
      <c r="J33" s="1066">
        <v>150</v>
      </c>
      <c r="K33" s="1072">
        <v>574.97</v>
      </c>
      <c r="L33" s="80"/>
    </row>
    <row r="34" spans="1:12" ht="15" x14ac:dyDescent="0.25">
      <c r="A34" s="762"/>
      <c r="B34" s="773"/>
      <c r="C34" s="778"/>
      <c r="D34" s="779"/>
      <c r="E34" s="780" t="s">
        <v>406</v>
      </c>
      <c r="F34" s="781"/>
      <c r="G34" s="781"/>
      <c r="H34" s="784">
        <v>0</v>
      </c>
      <c r="I34" s="781"/>
      <c r="J34" s="1066">
        <v>0</v>
      </c>
      <c r="K34" s="1072">
        <v>0</v>
      </c>
      <c r="L34" s="80"/>
    </row>
    <row r="35" spans="1:12" ht="15" x14ac:dyDescent="0.25">
      <c r="A35" s="768"/>
      <c r="B35" s="773"/>
      <c r="C35" s="778"/>
      <c r="D35" s="779"/>
      <c r="E35" s="780" t="s">
        <v>362</v>
      </c>
      <c r="F35" s="781"/>
      <c r="G35" s="781"/>
      <c r="H35" s="784">
        <v>50</v>
      </c>
      <c r="I35" s="781"/>
      <c r="J35" s="1066">
        <f t="shared" si="1"/>
        <v>50</v>
      </c>
      <c r="K35" s="1072">
        <v>0</v>
      </c>
      <c r="L35" s="80"/>
    </row>
    <row r="36" spans="1:12" ht="15" x14ac:dyDescent="0.25">
      <c r="A36" s="768"/>
      <c r="B36" s="773"/>
      <c r="C36" s="778"/>
      <c r="D36" s="779"/>
      <c r="E36" s="780" t="s">
        <v>326</v>
      </c>
      <c r="F36" s="781"/>
      <c r="G36" s="781"/>
      <c r="H36" s="784">
        <v>50</v>
      </c>
      <c r="I36" s="781"/>
      <c r="J36" s="1066">
        <f t="shared" si="1"/>
        <v>50</v>
      </c>
      <c r="K36" s="1072">
        <v>0</v>
      </c>
      <c r="L36" s="80"/>
    </row>
    <row r="37" spans="1:12" ht="13.15" customHeight="1" x14ac:dyDescent="0.25">
      <c r="A37" s="762"/>
      <c r="B37" s="773"/>
      <c r="C37" s="778"/>
      <c r="D37" s="779"/>
      <c r="E37" s="780" t="s">
        <v>256</v>
      </c>
      <c r="F37" s="781"/>
      <c r="G37" s="781"/>
      <c r="H37" s="784">
        <v>100</v>
      </c>
      <c r="I37" s="781"/>
      <c r="J37" s="1066">
        <v>100</v>
      </c>
      <c r="K37" s="1072">
        <v>0</v>
      </c>
      <c r="L37" s="80"/>
    </row>
    <row r="38" spans="1:12" ht="15" hidden="1" x14ac:dyDescent="0.25">
      <c r="A38" s="768"/>
      <c r="B38" s="773"/>
      <c r="C38" s="778"/>
      <c r="D38" s="779"/>
      <c r="E38" s="780"/>
      <c r="F38" s="781"/>
      <c r="G38" s="781"/>
      <c r="H38" s="784"/>
      <c r="I38" s="781"/>
      <c r="J38" s="1066"/>
      <c r="K38" s="1074">
        <f t="shared" ref="K38:K42" si="2">+J38</f>
        <v>0</v>
      </c>
      <c r="L38" s="80"/>
    </row>
    <row r="39" spans="1:12" ht="15" x14ac:dyDescent="0.25">
      <c r="A39" s="768"/>
      <c r="B39" s="769">
        <v>3</v>
      </c>
      <c r="C39" s="770" t="s">
        <v>122</v>
      </c>
      <c r="D39" s="771"/>
      <c r="E39" s="771"/>
      <c r="F39" s="772">
        <f>SUM(F40)</f>
        <v>23000</v>
      </c>
      <c r="G39" s="772">
        <f>SUM(G40)</f>
        <v>0</v>
      </c>
      <c r="H39" s="772">
        <f>SUM(H40)</f>
        <v>0</v>
      </c>
      <c r="I39" s="772">
        <f>SUM(I40)</f>
        <v>0</v>
      </c>
      <c r="J39" s="1064">
        <f>SUM(F39:I39)</f>
        <v>23000</v>
      </c>
      <c r="K39" s="1070">
        <f>SUM(K41)</f>
        <v>13228.94</v>
      </c>
      <c r="L39" s="80"/>
    </row>
    <row r="40" spans="1:12" ht="15" x14ac:dyDescent="0.25">
      <c r="A40" s="762"/>
      <c r="B40" s="785"/>
      <c r="C40" s="774" t="s">
        <v>259</v>
      </c>
      <c r="D40" s="786"/>
      <c r="E40" s="776" t="s">
        <v>113</v>
      </c>
      <c r="F40" s="787">
        <f>SUM(F41:F41)</f>
        <v>23000</v>
      </c>
      <c r="G40" s="787">
        <f>SUM(G41:G41)</f>
        <v>0</v>
      </c>
      <c r="H40" s="777">
        <f>SUM(H41:H41)</f>
        <v>0</v>
      </c>
      <c r="I40" s="787">
        <f>SUM(I41:I41)</f>
        <v>0</v>
      </c>
      <c r="J40" s="1067">
        <f>SUM(F40:I40)</f>
        <v>23000</v>
      </c>
      <c r="K40" s="1075">
        <f>+K39</f>
        <v>13228.94</v>
      </c>
      <c r="L40" s="80"/>
    </row>
    <row r="41" spans="1:12" ht="15" x14ac:dyDescent="0.25">
      <c r="A41" s="768"/>
      <c r="B41" s="773"/>
      <c r="C41" s="778"/>
      <c r="D41" s="779"/>
      <c r="E41" s="780" t="s">
        <v>101</v>
      </c>
      <c r="F41" s="781">
        <v>23000</v>
      </c>
      <c r="G41" s="781"/>
      <c r="H41" s="782"/>
      <c r="I41" s="781"/>
      <c r="J41" s="1066">
        <v>23000</v>
      </c>
      <c r="K41" s="1072">
        <v>13228.94</v>
      </c>
      <c r="L41" s="80"/>
    </row>
    <row r="42" spans="1:12" ht="0.6" customHeight="1" x14ac:dyDescent="0.25">
      <c r="A42" s="768"/>
      <c r="B42" s="773"/>
      <c r="C42" s="778"/>
      <c r="D42" s="779"/>
      <c r="E42" s="780"/>
      <c r="F42" s="781"/>
      <c r="G42" s="781"/>
      <c r="H42" s="784"/>
      <c r="I42" s="781"/>
      <c r="J42" s="1066"/>
      <c r="K42" s="1074">
        <f t="shared" si="2"/>
        <v>0</v>
      </c>
      <c r="L42" s="80"/>
    </row>
    <row r="43" spans="1:12" ht="15" x14ac:dyDescent="0.25">
      <c r="A43" s="762"/>
      <c r="B43" s="769">
        <v>4</v>
      </c>
      <c r="C43" s="770" t="s">
        <v>118</v>
      </c>
      <c r="D43" s="771"/>
      <c r="E43" s="771"/>
      <c r="F43" s="772">
        <f>SUM(F44)</f>
        <v>35000</v>
      </c>
      <c r="G43" s="772">
        <f>SUM(G44)</f>
        <v>0</v>
      </c>
      <c r="H43" s="772">
        <f>SUM(H44)</f>
        <v>2650</v>
      </c>
      <c r="I43" s="772">
        <f>SUM(I44)</f>
        <v>0</v>
      </c>
      <c r="J43" s="1064">
        <f t="shared" ref="J43:J49" si="3">SUM(F43:I43)</f>
        <v>37650</v>
      </c>
      <c r="K43" s="1070">
        <f>SUM(K45+K46+K48+K49+K50+K51+K52)</f>
        <v>24504.289999999997</v>
      </c>
      <c r="L43" s="80"/>
    </row>
    <row r="44" spans="1:12" ht="15" x14ac:dyDescent="0.25">
      <c r="A44" s="768"/>
      <c r="B44" s="773"/>
      <c r="C44" s="774" t="s">
        <v>260</v>
      </c>
      <c r="D44" s="786"/>
      <c r="E44" s="776" t="s">
        <v>119</v>
      </c>
      <c r="F44" s="787">
        <f>SUM(F45:F52)</f>
        <v>35000</v>
      </c>
      <c r="G44" s="787">
        <f>SUM(G45:G52)</f>
        <v>0</v>
      </c>
      <c r="H44" s="777">
        <f>SUM(H45:H52)</f>
        <v>2650</v>
      </c>
      <c r="I44" s="787">
        <f>SUM(I45:I52)</f>
        <v>0</v>
      </c>
      <c r="J44" s="1067">
        <f t="shared" si="3"/>
        <v>37650</v>
      </c>
      <c r="K44" s="1075">
        <f>SUM(K45+K46+K47+K48+K49+K50+K51+K52)</f>
        <v>24504.289999999997</v>
      </c>
      <c r="L44" s="80"/>
    </row>
    <row r="45" spans="1:12" ht="15" x14ac:dyDescent="0.25">
      <c r="A45" s="768"/>
      <c r="B45" s="773"/>
      <c r="C45" s="778"/>
      <c r="D45" s="779"/>
      <c r="E45" s="780" t="s">
        <v>228</v>
      </c>
      <c r="F45" s="781">
        <v>35000</v>
      </c>
      <c r="G45" s="781"/>
      <c r="H45" s="782"/>
      <c r="I45" s="781"/>
      <c r="J45" s="1066">
        <v>35000</v>
      </c>
      <c r="K45" s="1072">
        <v>23975.62</v>
      </c>
      <c r="L45" s="423"/>
    </row>
    <row r="46" spans="1:12" ht="15" x14ac:dyDescent="0.25">
      <c r="A46" s="768"/>
      <c r="B46" s="773"/>
      <c r="C46" s="778"/>
      <c r="D46" s="779"/>
      <c r="E46" s="780" t="s">
        <v>254</v>
      </c>
      <c r="F46" s="783"/>
      <c r="G46" s="783"/>
      <c r="H46" s="784">
        <v>100</v>
      </c>
      <c r="I46" s="781"/>
      <c r="J46" s="1066">
        <v>100</v>
      </c>
      <c r="K46" s="1072">
        <v>0</v>
      </c>
      <c r="L46" s="80"/>
    </row>
    <row r="47" spans="1:12" ht="15" x14ac:dyDescent="0.25">
      <c r="A47" s="768"/>
      <c r="B47" s="773"/>
      <c r="C47" s="778"/>
      <c r="D47" s="779"/>
      <c r="E47" s="780" t="s">
        <v>251</v>
      </c>
      <c r="F47" s="781"/>
      <c r="G47" s="781"/>
      <c r="H47" s="784">
        <v>10</v>
      </c>
      <c r="I47" s="781"/>
      <c r="J47" s="1066">
        <v>10</v>
      </c>
      <c r="K47" s="1072">
        <v>0</v>
      </c>
      <c r="L47" s="80"/>
    </row>
    <row r="48" spans="1:12" ht="15" x14ac:dyDescent="0.25">
      <c r="A48" s="762"/>
      <c r="B48" s="773"/>
      <c r="C48" s="778"/>
      <c r="D48" s="779"/>
      <c r="E48" s="780" t="s">
        <v>262</v>
      </c>
      <c r="F48" s="781"/>
      <c r="G48" s="781"/>
      <c r="H48" s="784">
        <v>40</v>
      </c>
      <c r="I48" s="781"/>
      <c r="J48" s="1066">
        <f t="shared" si="3"/>
        <v>40</v>
      </c>
      <c r="K48" s="1072">
        <v>39.24</v>
      </c>
      <c r="L48" s="80"/>
    </row>
    <row r="49" spans="1:12" ht="15" x14ac:dyDescent="0.25">
      <c r="A49" s="788"/>
      <c r="B49" s="773"/>
      <c r="C49" s="778"/>
      <c r="D49" s="779"/>
      <c r="E49" s="780" t="s">
        <v>363</v>
      </c>
      <c r="F49" s="781"/>
      <c r="G49" s="781"/>
      <c r="H49" s="784">
        <v>400</v>
      </c>
      <c r="I49" s="781"/>
      <c r="J49" s="1066">
        <f t="shared" si="3"/>
        <v>400</v>
      </c>
      <c r="K49" s="1072">
        <v>96</v>
      </c>
      <c r="L49" s="80"/>
    </row>
    <row r="50" spans="1:12" ht="15" x14ac:dyDescent="0.25">
      <c r="A50" s="788"/>
      <c r="B50" s="773"/>
      <c r="C50" s="778"/>
      <c r="D50" s="779"/>
      <c r="E50" s="780" t="s">
        <v>469</v>
      </c>
      <c r="F50" s="781"/>
      <c r="G50" s="781"/>
      <c r="H50" s="784">
        <v>0</v>
      </c>
      <c r="I50" s="781"/>
      <c r="J50" s="1066">
        <v>0</v>
      </c>
      <c r="K50" s="1072">
        <v>294.17</v>
      </c>
      <c r="L50" s="80"/>
    </row>
    <row r="51" spans="1:12" ht="15" x14ac:dyDescent="0.25">
      <c r="A51" s="768"/>
      <c r="B51" s="773"/>
      <c r="C51" s="778"/>
      <c r="D51" s="779"/>
      <c r="E51" s="780" t="s">
        <v>404</v>
      </c>
      <c r="F51" s="781"/>
      <c r="G51" s="781"/>
      <c r="H51" s="784">
        <v>2000</v>
      </c>
      <c r="I51" s="781"/>
      <c r="J51" s="1066">
        <v>2000</v>
      </c>
      <c r="K51" s="1072">
        <v>99.26</v>
      </c>
      <c r="L51" s="80"/>
    </row>
    <row r="52" spans="1:12" ht="15" x14ac:dyDescent="0.25">
      <c r="A52" s="768"/>
      <c r="B52" s="773"/>
      <c r="C52" s="778"/>
      <c r="D52" s="779"/>
      <c r="E52" s="780" t="s">
        <v>263</v>
      </c>
      <c r="F52" s="781"/>
      <c r="G52" s="781"/>
      <c r="H52" s="784">
        <v>100</v>
      </c>
      <c r="I52" s="781"/>
      <c r="J52" s="1066">
        <v>100</v>
      </c>
      <c r="K52" s="1072">
        <v>0</v>
      </c>
      <c r="L52" s="80"/>
    </row>
    <row r="53" spans="1:12" ht="15" x14ac:dyDescent="0.25">
      <c r="A53" s="762"/>
      <c r="B53" s="789">
        <v>5</v>
      </c>
      <c r="C53" s="789" t="s">
        <v>257</v>
      </c>
      <c r="D53" s="790"/>
      <c r="E53" s="791" t="s">
        <v>264</v>
      </c>
      <c r="F53" s="792">
        <f>SUM(F54:F55)</f>
        <v>0</v>
      </c>
      <c r="G53" s="792">
        <f>SUM(G54:G55)</f>
        <v>0</v>
      </c>
      <c r="H53" s="792">
        <f>SUM(H54:H55)</f>
        <v>1000</v>
      </c>
      <c r="I53" s="792">
        <f>SUM(I54:I55)</f>
        <v>0</v>
      </c>
      <c r="J53" s="1068">
        <f>SUM(J54:J55)</f>
        <v>1000</v>
      </c>
      <c r="K53" s="1076">
        <f>SUM(K54+K55)</f>
        <v>0</v>
      </c>
      <c r="L53" s="80"/>
    </row>
    <row r="54" spans="1:12" ht="15" x14ac:dyDescent="0.25">
      <c r="A54" s="768"/>
      <c r="B54" s="773"/>
      <c r="C54" s="778"/>
      <c r="D54" s="779"/>
      <c r="E54" s="780" t="s">
        <v>265</v>
      </c>
      <c r="F54" s="781"/>
      <c r="G54" s="781"/>
      <c r="H54" s="784">
        <v>0</v>
      </c>
      <c r="I54" s="781"/>
      <c r="J54" s="1066">
        <v>0</v>
      </c>
      <c r="K54" s="1072">
        <v>0</v>
      </c>
      <c r="L54" s="80"/>
    </row>
    <row r="55" spans="1:12" ht="15.75" thickBot="1" x14ac:dyDescent="0.3">
      <c r="A55" s="768"/>
      <c r="B55" s="773"/>
      <c r="C55" s="778"/>
      <c r="D55" s="779"/>
      <c r="E55" s="780" t="s">
        <v>431</v>
      </c>
      <c r="F55" s="781"/>
      <c r="G55" s="781"/>
      <c r="H55" s="784">
        <v>1000</v>
      </c>
      <c r="I55" s="781"/>
      <c r="J55" s="1066">
        <v>1000</v>
      </c>
      <c r="K55" s="1077">
        <v>0</v>
      </c>
      <c r="L55" s="80"/>
    </row>
    <row r="56" spans="1:12" x14ac:dyDescent="0.2">
      <c r="A56" s="16"/>
      <c r="B56" s="16"/>
    </row>
  </sheetData>
  <mergeCells count="10">
    <mergeCell ref="A1:K1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5" zoomScaleNormal="85" workbookViewId="0">
      <selection activeCell="L9" sqref="L9"/>
    </sheetView>
  </sheetViews>
  <sheetFormatPr defaultRowHeight="12.75" x14ac:dyDescent="0.2"/>
  <cols>
    <col min="1" max="1" width="3.5703125" style="1" customWidth="1"/>
    <col min="2" max="2" width="3.42578125" style="79" customWidth="1"/>
    <col min="3" max="3" width="7.28515625" style="16" customWidth="1"/>
    <col min="4" max="4" width="2.28515625" style="16" customWidth="1"/>
    <col min="5" max="5" width="37.85546875" style="16" customWidth="1"/>
    <col min="6" max="6" width="16.28515625" style="16" customWidth="1"/>
    <col min="7" max="7" width="16.28515625" style="16" hidden="1" customWidth="1"/>
    <col min="8" max="8" width="16.28515625" style="16" customWidth="1"/>
    <col min="9" max="10" width="16.28515625" style="16" hidden="1" customWidth="1"/>
    <col min="11" max="11" width="16.28515625" style="16" customWidth="1"/>
    <col min="12" max="12" width="16.28515625" style="366" customWidth="1"/>
    <col min="13" max="15" width="9.140625" style="16"/>
    <col min="16" max="16" width="9.140625" style="16" customWidth="1"/>
    <col min="17" max="16384" width="9.140625" style="16"/>
  </cols>
  <sheetData>
    <row r="1" spans="1:16" ht="23.25" x14ac:dyDescent="0.2">
      <c r="A1" s="1371" t="s">
        <v>147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</row>
    <row r="2" spans="1:16" ht="9.75" customHeight="1" x14ac:dyDescent="0.2"/>
    <row r="3" spans="1:16" ht="29.25" customHeight="1" x14ac:dyDescent="0.25">
      <c r="A3" s="1327" t="s">
        <v>401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5" t="s">
        <v>453</v>
      </c>
    </row>
    <row r="4" spans="1:16" ht="18.75" customHeight="1" x14ac:dyDescent="0.2">
      <c r="A4" s="1160"/>
      <c r="B4" s="1329" t="s">
        <v>129</v>
      </c>
      <c r="C4" s="1372"/>
      <c r="D4" s="1372"/>
      <c r="E4" s="1372"/>
      <c r="F4" s="1372"/>
      <c r="G4" s="1372"/>
      <c r="H4" s="1372"/>
      <c r="I4" s="1372"/>
      <c r="J4" s="1372"/>
      <c r="K4" s="1372"/>
      <c r="L4" s="1374"/>
    </row>
    <row r="5" spans="1:16" ht="12.75" customHeight="1" x14ac:dyDescent="0.2">
      <c r="A5" s="1160"/>
      <c r="B5" s="1160" t="s">
        <v>92</v>
      </c>
      <c r="C5" s="434" t="s">
        <v>17</v>
      </c>
      <c r="D5" s="1328" t="s">
        <v>18</v>
      </c>
      <c r="E5" s="1372"/>
      <c r="F5" s="1372"/>
      <c r="G5" s="1372"/>
      <c r="H5" s="1372"/>
      <c r="I5" s="1372"/>
      <c r="J5" s="1372"/>
      <c r="K5" s="1372"/>
      <c r="L5" s="1374"/>
    </row>
    <row r="6" spans="1:16" ht="15" x14ac:dyDescent="0.2">
      <c r="A6" s="1160"/>
      <c r="B6" s="1160" t="s">
        <v>93</v>
      </c>
      <c r="C6" s="434" t="s">
        <v>91</v>
      </c>
      <c r="D6" s="434"/>
      <c r="E6" s="435" t="s">
        <v>11</v>
      </c>
      <c r="F6" s="1324">
        <v>610</v>
      </c>
      <c r="G6" s="1324">
        <v>620</v>
      </c>
      <c r="H6" s="1324">
        <v>630</v>
      </c>
      <c r="I6" s="1324">
        <v>640</v>
      </c>
      <c r="J6" s="1324">
        <v>650</v>
      </c>
      <c r="K6" s="1373" t="s">
        <v>9</v>
      </c>
      <c r="L6" s="1374"/>
    </row>
    <row r="7" spans="1:16" ht="15" x14ac:dyDescent="0.2">
      <c r="A7" s="1160"/>
      <c r="B7" s="1160"/>
      <c r="C7" s="434"/>
      <c r="D7" s="434"/>
      <c r="E7" s="435"/>
      <c r="F7" s="1324"/>
      <c r="G7" s="1324"/>
      <c r="H7" s="1324"/>
      <c r="I7" s="1324"/>
      <c r="J7" s="1324"/>
      <c r="K7" s="1373"/>
      <c r="L7" s="1374"/>
    </row>
    <row r="8" spans="1:16" ht="15.75" x14ac:dyDescent="0.2">
      <c r="A8" s="1159"/>
      <c r="B8" s="1151" t="s">
        <v>267</v>
      </c>
      <c r="C8" s="1152"/>
      <c r="D8" s="1153"/>
      <c r="E8" s="1153"/>
      <c r="F8" s="1163">
        <f>+F9+F16+F20</f>
        <v>3300</v>
      </c>
      <c r="G8" s="1163">
        <f>SUM(G9+G16)</f>
        <v>0</v>
      </c>
      <c r="H8" s="1163">
        <f>+H9+H16+H20</f>
        <v>18500</v>
      </c>
      <c r="I8" s="1163">
        <f>SUM(I9+I16)</f>
        <v>0</v>
      </c>
      <c r="J8" s="1163">
        <f>SUM(J9+J16)</f>
        <v>0</v>
      </c>
      <c r="K8" s="1163">
        <f>+K9+K16+K20</f>
        <v>21800</v>
      </c>
      <c r="L8" s="1163">
        <f>SUM(L9+L16+L20)</f>
        <v>8334.1</v>
      </c>
      <c r="M8" s="18"/>
    </row>
    <row r="9" spans="1:16" s="119" customFormat="1" ht="15.75" x14ac:dyDescent="0.25">
      <c r="A9" s="574"/>
      <c r="B9" s="574"/>
      <c r="C9" s="439" t="s">
        <v>266</v>
      </c>
      <c r="D9" s="439"/>
      <c r="E9" s="424" t="s">
        <v>114</v>
      </c>
      <c r="F9" s="659">
        <f>F10</f>
        <v>1000</v>
      </c>
      <c r="G9" s="659">
        <f>SUM(G10:G13)</f>
        <v>0</v>
      </c>
      <c r="H9" s="659">
        <f>SUM(H10:H15)</f>
        <v>6500</v>
      </c>
      <c r="I9" s="659">
        <f>SUM(I10:I13)</f>
        <v>0</v>
      </c>
      <c r="J9" s="659">
        <f>SUM(J10:J13)</f>
        <v>0</v>
      </c>
      <c r="K9" s="659">
        <f>SUM(K10+K11+K12+K13+K14+K15)</f>
        <v>7500</v>
      </c>
      <c r="L9" s="659">
        <f>SUM(L10:L15)</f>
        <v>6067.1100000000006</v>
      </c>
    </row>
    <row r="10" spans="1:16" ht="15" x14ac:dyDescent="0.2">
      <c r="A10" s="458"/>
      <c r="B10" s="1159"/>
      <c r="C10" s="389"/>
      <c r="D10" s="185"/>
      <c r="E10" s="1124" t="s">
        <v>228</v>
      </c>
      <c r="F10" s="656">
        <v>1000</v>
      </c>
      <c r="G10" s="656"/>
      <c r="H10" s="657">
        <v>0</v>
      </c>
      <c r="I10" s="656"/>
      <c r="J10" s="656"/>
      <c r="K10" s="1164">
        <f t="shared" ref="K10:K18" si="0">SUM(F10:J10)</f>
        <v>1000</v>
      </c>
      <c r="L10" s="657">
        <v>583.30999999999995</v>
      </c>
      <c r="M10" s="119"/>
    </row>
    <row r="11" spans="1:16" ht="15" x14ac:dyDescent="0.2">
      <c r="A11" s="1159"/>
      <c r="B11" s="1159"/>
      <c r="C11" s="389"/>
      <c r="D11" s="185"/>
      <c r="E11" s="475" t="s">
        <v>419</v>
      </c>
      <c r="F11" s="656"/>
      <c r="G11" s="656"/>
      <c r="H11" s="657">
        <v>4300</v>
      </c>
      <c r="I11" s="656"/>
      <c r="J11" s="656"/>
      <c r="K11" s="1164">
        <f t="shared" si="0"/>
        <v>4300</v>
      </c>
      <c r="L11" s="657">
        <v>3371.46</v>
      </c>
      <c r="M11" s="119"/>
    </row>
    <row r="12" spans="1:16" ht="15" x14ac:dyDescent="0.2">
      <c r="A12" s="458"/>
      <c r="B12" s="1159"/>
      <c r="C12" s="389"/>
      <c r="D12" s="185"/>
      <c r="E12" s="393" t="s">
        <v>268</v>
      </c>
      <c r="F12" s="656"/>
      <c r="G12" s="656"/>
      <c r="H12" s="657">
        <v>1400</v>
      </c>
      <c r="I12" s="656"/>
      <c r="J12" s="656"/>
      <c r="K12" s="1164">
        <f t="shared" si="0"/>
        <v>1400</v>
      </c>
      <c r="L12" s="1165">
        <v>1045.2</v>
      </c>
    </row>
    <row r="13" spans="1:16" ht="15" x14ac:dyDescent="0.2">
      <c r="A13" s="458"/>
      <c r="B13" s="1159"/>
      <c r="C13" s="389"/>
      <c r="D13" s="185"/>
      <c r="E13" s="393" t="s">
        <v>269</v>
      </c>
      <c r="F13" s="656"/>
      <c r="G13" s="656"/>
      <c r="H13" s="657">
        <v>300</v>
      </c>
      <c r="I13" s="656"/>
      <c r="J13" s="656"/>
      <c r="K13" s="1164">
        <v>300</v>
      </c>
      <c r="L13" s="1165">
        <v>9.1199999999999992</v>
      </c>
    </row>
    <row r="14" spans="1:16" ht="15" x14ac:dyDescent="0.2">
      <c r="A14" s="458"/>
      <c r="B14" s="1159"/>
      <c r="C14" s="389"/>
      <c r="D14" s="185"/>
      <c r="E14" s="393" t="s">
        <v>255</v>
      </c>
      <c r="F14" s="656"/>
      <c r="G14" s="656"/>
      <c r="H14" s="657">
        <v>500</v>
      </c>
      <c r="I14" s="656"/>
      <c r="J14" s="656"/>
      <c r="K14" s="1164">
        <v>500</v>
      </c>
      <c r="L14" s="1165">
        <v>728.02</v>
      </c>
    </row>
    <row r="15" spans="1:16" ht="15" x14ac:dyDescent="0.2">
      <c r="A15" s="458"/>
      <c r="B15" s="1159"/>
      <c r="C15" s="389"/>
      <c r="D15" s="185"/>
      <c r="E15" s="393" t="s">
        <v>492</v>
      </c>
      <c r="F15" s="656">
        <v>0</v>
      </c>
      <c r="G15" s="656"/>
      <c r="H15" s="657"/>
      <c r="I15" s="656"/>
      <c r="J15" s="656"/>
      <c r="K15" s="1164">
        <v>0</v>
      </c>
      <c r="L15" s="1165">
        <v>330</v>
      </c>
    </row>
    <row r="16" spans="1:16" ht="15" x14ac:dyDescent="0.2">
      <c r="A16" s="1159"/>
      <c r="B16" s="381"/>
      <c r="C16" s="451" t="s">
        <v>0</v>
      </c>
      <c r="D16" s="452"/>
      <c r="E16" s="452"/>
      <c r="F16" s="658">
        <f>SUM(F17)</f>
        <v>500</v>
      </c>
      <c r="G16" s="658">
        <f>SUM(G17)</f>
        <v>0</v>
      </c>
      <c r="H16" s="658">
        <f>SUM(H17)</f>
        <v>500</v>
      </c>
      <c r="I16" s="658">
        <f>SUM(I17)</f>
        <v>0</v>
      </c>
      <c r="J16" s="658">
        <f>SUM(J17)</f>
        <v>0</v>
      </c>
      <c r="K16" s="658">
        <f t="shared" si="0"/>
        <v>1000</v>
      </c>
      <c r="L16" s="658">
        <f>L17</f>
        <v>402.87</v>
      </c>
      <c r="P16" s="633"/>
    </row>
    <row r="17" spans="1:12" ht="15.75" x14ac:dyDescent="0.25">
      <c r="A17" s="574"/>
      <c r="B17" s="574"/>
      <c r="C17" s="439" t="s">
        <v>229</v>
      </c>
      <c r="D17" s="424" t="s">
        <v>123</v>
      </c>
      <c r="E17" s="182"/>
      <c r="F17" s="659">
        <f>SUM(F18:F19)</f>
        <v>500</v>
      </c>
      <c r="G17" s="659">
        <f>SUM(G18:G19)</f>
        <v>0</v>
      </c>
      <c r="H17" s="659">
        <f>SUM(H18:H19)</f>
        <v>500</v>
      </c>
      <c r="I17" s="659">
        <f>SUM(I18:I19)</f>
        <v>0</v>
      </c>
      <c r="J17" s="659">
        <f>SUM(J18:J19)</f>
        <v>0</v>
      </c>
      <c r="K17" s="659">
        <f t="shared" si="0"/>
        <v>1000</v>
      </c>
      <c r="L17" s="659">
        <f>L18+L19</f>
        <v>402.87</v>
      </c>
    </row>
    <row r="18" spans="1:12" ht="15" x14ac:dyDescent="0.2">
      <c r="A18" s="458"/>
      <c r="B18" s="1159"/>
      <c r="C18" s="389"/>
      <c r="D18" s="185"/>
      <c r="E18" s="393" t="s">
        <v>228</v>
      </c>
      <c r="F18" s="656">
        <v>500</v>
      </c>
      <c r="G18" s="656"/>
      <c r="H18" s="657">
        <v>0</v>
      </c>
      <c r="I18" s="656"/>
      <c r="J18" s="656"/>
      <c r="K18" s="1164">
        <f t="shared" si="0"/>
        <v>500</v>
      </c>
      <c r="L18" s="1165">
        <v>250</v>
      </c>
    </row>
    <row r="19" spans="1:12" ht="15" x14ac:dyDescent="0.2">
      <c r="A19" s="1159"/>
      <c r="B19" s="425"/>
      <c r="C19" s="426"/>
      <c r="D19" s="427"/>
      <c r="E19" s="427" t="s">
        <v>270</v>
      </c>
      <c r="F19" s="660"/>
      <c r="G19" s="660"/>
      <c r="H19" s="661">
        <v>500</v>
      </c>
      <c r="I19" s="660"/>
      <c r="J19" s="660"/>
      <c r="K19" s="660">
        <f>SUM(F19:H19)</f>
        <v>500</v>
      </c>
      <c r="L19" s="1166">
        <v>152.87</v>
      </c>
    </row>
    <row r="20" spans="1:12" s="366" customFormat="1" ht="15.75" x14ac:dyDescent="0.25">
      <c r="A20" s="458"/>
      <c r="B20" s="428"/>
      <c r="C20" s="429">
        <v>8201</v>
      </c>
      <c r="D20" s="430"/>
      <c r="E20" s="1167" t="s">
        <v>271</v>
      </c>
      <c r="F20" s="662">
        <f t="shared" ref="F20:J20" si="1">SUM(F21+F22+F23+F25+F26+F27)</f>
        <v>1800</v>
      </c>
      <c r="G20" s="662">
        <f t="shared" si="1"/>
        <v>0</v>
      </c>
      <c r="H20" s="662">
        <f>SUM(H21+H22+H23++H24+H25+H26+H27)</f>
        <v>11500</v>
      </c>
      <c r="I20" s="662">
        <f t="shared" si="1"/>
        <v>0</v>
      </c>
      <c r="J20" s="662">
        <f t="shared" si="1"/>
        <v>0</v>
      </c>
      <c r="K20" s="662">
        <f>SUM(K21+K22+K23++K24+K25+K26+K27)</f>
        <v>13300</v>
      </c>
      <c r="L20" s="662">
        <f>SUM(L21+L22+L23++L24+L25+L26+L27)</f>
        <v>1864.12</v>
      </c>
    </row>
    <row r="21" spans="1:12" ht="15" x14ac:dyDescent="0.2">
      <c r="A21" s="458"/>
      <c r="B21" s="425"/>
      <c r="C21" s="426"/>
      <c r="D21" s="427"/>
      <c r="E21" s="1168" t="s">
        <v>407</v>
      </c>
      <c r="F21" s="987"/>
      <c r="G21" s="987"/>
      <c r="H21" s="988">
        <v>1200</v>
      </c>
      <c r="I21" s="987"/>
      <c r="J21" s="987"/>
      <c r="K21" s="1169">
        <v>1200</v>
      </c>
      <c r="L21" s="1170">
        <v>110.59</v>
      </c>
    </row>
    <row r="22" spans="1:12" ht="15" x14ac:dyDescent="0.2">
      <c r="A22" s="1159"/>
      <c r="B22" s="425"/>
      <c r="C22" s="426"/>
      <c r="D22" s="427"/>
      <c r="E22" s="427" t="s">
        <v>272</v>
      </c>
      <c r="F22" s="660"/>
      <c r="G22" s="660"/>
      <c r="H22" s="661">
        <v>1500</v>
      </c>
      <c r="I22" s="660"/>
      <c r="J22" s="660"/>
      <c r="K22" s="1169">
        <v>1500</v>
      </c>
      <c r="L22" s="1166">
        <v>0</v>
      </c>
    </row>
    <row r="23" spans="1:12" ht="15" x14ac:dyDescent="0.2">
      <c r="A23" s="458"/>
      <c r="B23" s="425"/>
      <c r="C23" s="426"/>
      <c r="D23" s="427"/>
      <c r="E23" s="427" t="s">
        <v>273</v>
      </c>
      <c r="F23" s="660"/>
      <c r="G23" s="660"/>
      <c r="H23" s="661">
        <v>5000</v>
      </c>
      <c r="I23" s="660"/>
      <c r="J23" s="660"/>
      <c r="K23" s="1169">
        <v>5000</v>
      </c>
      <c r="L23" s="1166">
        <v>0</v>
      </c>
    </row>
    <row r="24" spans="1:12" ht="15" x14ac:dyDescent="0.2">
      <c r="A24" s="458"/>
      <c r="B24" s="425"/>
      <c r="C24" s="426"/>
      <c r="D24" s="427"/>
      <c r="E24" s="427" t="s">
        <v>380</v>
      </c>
      <c r="F24" s="660"/>
      <c r="G24" s="660"/>
      <c r="H24" s="661">
        <v>800</v>
      </c>
      <c r="I24" s="660"/>
      <c r="J24" s="660"/>
      <c r="K24" s="1169">
        <v>800</v>
      </c>
      <c r="L24" s="1166">
        <v>840</v>
      </c>
    </row>
    <row r="25" spans="1:12" ht="15" x14ac:dyDescent="0.2">
      <c r="A25" s="458"/>
      <c r="B25" s="425"/>
      <c r="C25" s="426"/>
      <c r="D25" s="427"/>
      <c r="E25" s="427" t="s">
        <v>432</v>
      </c>
      <c r="F25" s="660"/>
      <c r="G25" s="660"/>
      <c r="H25" s="661">
        <v>1000</v>
      </c>
      <c r="I25" s="660"/>
      <c r="J25" s="660"/>
      <c r="K25" s="1169">
        <v>1000</v>
      </c>
      <c r="L25" s="1166">
        <v>0</v>
      </c>
    </row>
    <row r="26" spans="1:12" ht="15" x14ac:dyDescent="0.2">
      <c r="A26" s="1159"/>
      <c r="B26" s="425"/>
      <c r="C26" s="426"/>
      <c r="D26" s="427"/>
      <c r="E26" s="427" t="s">
        <v>274</v>
      </c>
      <c r="F26" s="660"/>
      <c r="G26" s="660"/>
      <c r="H26" s="661">
        <v>2000</v>
      </c>
      <c r="I26" s="660"/>
      <c r="J26" s="660"/>
      <c r="K26" s="1169">
        <v>2000</v>
      </c>
      <c r="L26" s="1166">
        <v>0</v>
      </c>
    </row>
    <row r="27" spans="1:12" ht="15" x14ac:dyDescent="0.2">
      <c r="A27" s="458"/>
      <c r="B27" s="425"/>
      <c r="C27" s="426"/>
      <c r="D27" s="427"/>
      <c r="E27" s="427" t="s">
        <v>275</v>
      </c>
      <c r="F27" s="1166">
        <v>1800</v>
      </c>
      <c r="G27" s="660"/>
      <c r="H27" s="661">
        <v>0</v>
      </c>
      <c r="I27" s="660"/>
      <c r="J27" s="660"/>
      <c r="K27" s="1169">
        <v>1800</v>
      </c>
      <c r="L27" s="1166">
        <v>913.53</v>
      </c>
    </row>
    <row r="28" spans="1:12" ht="24" customHeight="1" x14ac:dyDescent="0.2">
      <c r="A28" s="16"/>
      <c r="B28" s="16"/>
      <c r="L28" s="16"/>
    </row>
  </sheetData>
  <mergeCells count="11">
    <mergeCell ref="A1:L1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85" zoomScaleNormal="85" workbookViewId="0">
      <selection activeCell="K12" sqref="K12"/>
    </sheetView>
  </sheetViews>
  <sheetFormatPr defaultRowHeight="12.75" x14ac:dyDescent="0.2"/>
  <cols>
    <col min="1" max="1" width="3.85546875" style="1" customWidth="1"/>
    <col min="2" max="2" width="7.42578125" style="79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1" width="13.85546875" style="16" customWidth="1"/>
    <col min="12" max="16384" width="9.140625" style="16"/>
  </cols>
  <sheetData>
    <row r="1" spans="1:12" ht="23.25" x14ac:dyDescent="0.35">
      <c r="A1" s="1262" t="s">
        <v>231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9"/>
    </row>
    <row r="2" spans="1:12" ht="9.75" customHeight="1" thickBot="1" x14ac:dyDescent="0.25">
      <c r="A2" s="90"/>
      <c r="B2" s="90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 thickBot="1" x14ac:dyDescent="0.3">
      <c r="A3" s="1387" t="s">
        <v>401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5" t="s">
        <v>453</v>
      </c>
      <c r="L3" s="19"/>
    </row>
    <row r="4" spans="1:12" ht="18.75" customHeight="1" x14ac:dyDescent="0.25">
      <c r="A4" s="81"/>
      <c r="B4" s="399"/>
      <c r="C4" s="431"/>
      <c r="D4" s="432"/>
      <c r="E4" s="433"/>
      <c r="F4" s="1389" t="s">
        <v>129</v>
      </c>
      <c r="G4" s="1389"/>
      <c r="H4" s="1389"/>
      <c r="I4" s="1389"/>
      <c r="J4" s="1341"/>
      <c r="K4" s="1386"/>
      <c r="L4" s="19"/>
    </row>
    <row r="5" spans="1:12" ht="15" x14ac:dyDescent="0.2">
      <c r="A5" s="82"/>
      <c r="B5" s="1378" t="s">
        <v>92</v>
      </c>
      <c r="C5" s="434" t="s">
        <v>17</v>
      </c>
      <c r="D5" s="434"/>
      <c r="E5" s="435"/>
      <c r="F5" s="1007" t="s">
        <v>18</v>
      </c>
      <c r="G5" s="1007"/>
      <c r="H5" s="1007"/>
      <c r="I5" s="1007"/>
      <c r="J5" s="1051"/>
      <c r="K5" s="1386"/>
      <c r="L5" s="19"/>
    </row>
    <row r="6" spans="1:12" ht="15" x14ac:dyDescent="0.2">
      <c r="A6" s="83"/>
      <c r="B6" s="1384"/>
      <c r="C6" s="1380" t="s">
        <v>91</v>
      </c>
      <c r="D6" s="1381"/>
      <c r="E6" s="1378" t="s">
        <v>11</v>
      </c>
      <c r="F6" s="1324">
        <v>610</v>
      </c>
      <c r="G6" s="1324">
        <v>620</v>
      </c>
      <c r="H6" s="1324">
        <v>630</v>
      </c>
      <c r="I6" s="1324">
        <v>640</v>
      </c>
      <c r="J6" s="1390" t="s">
        <v>9</v>
      </c>
      <c r="K6" s="1386"/>
      <c r="L6" s="19"/>
    </row>
    <row r="7" spans="1:12" ht="12" customHeight="1" thickBot="1" x14ac:dyDescent="0.25">
      <c r="A7" s="84"/>
      <c r="B7" s="1379"/>
      <c r="C7" s="1382"/>
      <c r="D7" s="1383"/>
      <c r="E7" s="1379"/>
      <c r="F7" s="1392"/>
      <c r="G7" s="1392"/>
      <c r="H7" s="1392"/>
      <c r="I7" s="1392"/>
      <c r="J7" s="1391"/>
      <c r="K7" s="1386"/>
      <c r="L7" s="19"/>
    </row>
    <row r="8" spans="1:12" ht="16.5" thickTop="1" x14ac:dyDescent="0.25">
      <c r="A8" s="85"/>
      <c r="B8" s="1375" t="s">
        <v>231</v>
      </c>
      <c r="C8" s="1376"/>
      <c r="D8" s="1376"/>
      <c r="E8" s="1377"/>
      <c r="F8" s="437">
        <f>SUM(F10:F12)</f>
        <v>0</v>
      </c>
      <c r="G8" s="437">
        <f>SUM(G10:G12)</f>
        <v>0</v>
      </c>
      <c r="H8" s="663">
        <f>SUM(H10:H15)</f>
        <v>7300</v>
      </c>
      <c r="I8" s="663">
        <f>SUM(I10:I12)</f>
        <v>0</v>
      </c>
      <c r="J8" s="1078">
        <f>SUM(J10:J15)</f>
        <v>7300</v>
      </c>
      <c r="K8" s="1083">
        <f>SUM(K10:K15)</f>
        <v>4295.8099999999995</v>
      </c>
      <c r="L8" s="19"/>
    </row>
    <row r="9" spans="1:12" ht="15.75" x14ac:dyDescent="0.25">
      <c r="A9" s="576"/>
      <c r="B9" s="577">
        <v>1</v>
      </c>
      <c r="C9" s="439" t="s">
        <v>232</v>
      </c>
      <c r="D9" s="424" t="s">
        <v>7</v>
      </c>
      <c r="E9" s="182"/>
      <c r="F9" s="440">
        <f>SUM(+F10+F11+F12)</f>
        <v>0</v>
      </c>
      <c r="G9" s="440">
        <f>SUM(+G10+G11+G12)</f>
        <v>0</v>
      </c>
      <c r="H9" s="664">
        <f>SUM(H10+H11+H14+H15+H18)</f>
        <v>7300</v>
      </c>
      <c r="I9" s="664">
        <f>SUM(+I10+I11+I12)</f>
        <v>0</v>
      </c>
      <c r="J9" s="1079">
        <f>SUM(J10+J11+J12+J14+J15+J18)</f>
        <v>7300</v>
      </c>
      <c r="K9" s="1084">
        <f>K8</f>
        <v>4295.8099999999995</v>
      </c>
      <c r="L9" s="19"/>
    </row>
    <row r="10" spans="1:12" ht="15.75" x14ac:dyDescent="0.25">
      <c r="A10" s="85"/>
      <c r="B10" s="438"/>
      <c r="C10" s="389"/>
      <c r="D10" s="185"/>
      <c r="E10" s="393" t="s">
        <v>233</v>
      </c>
      <c r="F10" s="441"/>
      <c r="G10" s="441"/>
      <c r="H10" s="665">
        <v>1400</v>
      </c>
      <c r="I10" s="666"/>
      <c r="J10" s="1080">
        <v>1400</v>
      </c>
      <c r="K10" s="667">
        <v>753.69</v>
      </c>
    </row>
    <row r="11" spans="1:12" ht="15.75" x14ac:dyDescent="0.25">
      <c r="A11" s="85"/>
      <c r="B11" s="438"/>
      <c r="C11" s="389"/>
      <c r="D11" s="185"/>
      <c r="E11" s="393" t="s">
        <v>277</v>
      </c>
      <c r="F11" s="441"/>
      <c r="G11" s="441"/>
      <c r="H11" s="665">
        <v>1300</v>
      </c>
      <c r="I11" s="666"/>
      <c r="J11" s="1080">
        <v>1300</v>
      </c>
      <c r="K11" s="667">
        <v>1048.6099999999999</v>
      </c>
    </row>
    <row r="12" spans="1:12" ht="15.75" x14ac:dyDescent="0.25">
      <c r="A12" s="650"/>
      <c r="B12" s="1006"/>
      <c r="C12" s="651"/>
      <c r="D12" s="652"/>
      <c r="E12" s="653" t="s">
        <v>388</v>
      </c>
      <c r="F12" s="654"/>
      <c r="G12" s="654"/>
      <c r="H12" s="668">
        <v>0</v>
      </c>
      <c r="I12" s="669"/>
      <c r="J12" s="1081">
        <v>0</v>
      </c>
      <c r="K12" s="670">
        <v>0</v>
      </c>
    </row>
    <row r="13" spans="1:12" ht="15.75" x14ac:dyDescent="0.25">
      <c r="A13" s="650"/>
      <c r="B13" s="1162"/>
      <c r="C13" s="651"/>
      <c r="D13" s="652"/>
      <c r="E13" s="653" t="s">
        <v>470</v>
      </c>
      <c r="F13" s="654"/>
      <c r="G13" s="654"/>
      <c r="H13" s="668">
        <v>0</v>
      </c>
      <c r="I13" s="669"/>
      <c r="J13" s="1081">
        <v>0</v>
      </c>
      <c r="K13" s="670">
        <v>217.15</v>
      </c>
    </row>
    <row r="14" spans="1:12" ht="15.75" x14ac:dyDescent="0.25">
      <c r="A14" s="86"/>
      <c r="B14" s="1008"/>
      <c r="C14" s="389"/>
      <c r="D14" s="185"/>
      <c r="E14" s="393" t="s">
        <v>364</v>
      </c>
      <c r="F14" s="441"/>
      <c r="G14" s="441"/>
      <c r="H14" s="665">
        <v>100</v>
      </c>
      <c r="I14" s="666"/>
      <c r="J14" s="1080">
        <v>100</v>
      </c>
      <c r="K14" s="667">
        <v>116.36</v>
      </c>
    </row>
    <row r="15" spans="1:12" ht="16.5" thickBot="1" x14ac:dyDescent="0.3">
      <c r="A15" s="273"/>
      <c r="B15" s="1036"/>
      <c r="C15" s="1037"/>
      <c r="D15" s="1037"/>
      <c r="E15" s="1038" t="s">
        <v>365</v>
      </c>
      <c r="F15" s="1037"/>
      <c r="G15" s="1037"/>
      <c r="H15" s="1039">
        <v>4500</v>
      </c>
      <c r="I15" s="1039"/>
      <c r="J15" s="1082">
        <v>4500</v>
      </c>
      <c r="K15" s="1085">
        <v>2160</v>
      </c>
    </row>
  </sheetData>
  <mergeCells count="13">
    <mergeCell ref="B8:E8"/>
    <mergeCell ref="E6:E7"/>
    <mergeCell ref="C6:D7"/>
    <mergeCell ref="B5:B7"/>
    <mergeCell ref="A1:K1"/>
    <mergeCell ref="K3:K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="85" zoomScaleNormal="85" workbookViewId="0">
      <selection activeCell="G28" sqref="G28"/>
    </sheetView>
  </sheetViews>
  <sheetFormatPr defaultRowHeight="12.75" x14ac:dyDescent="0.2"/>
  <cols>
    <col min="1" max="1" width="3.85546875" style="1" customWidth="1"/>
    <col min="2" max="2" width="3.42578125" style="79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9.28515625" style="16" bestFit="1" customWidth="1"/>
    <col min="9" max="9" width="13" style="16" bestFit="1" customWidth="1"/>
    <col min="10" max="10" width="14.28515625" style="16" customWidth="1"/>
    <col min="11" max="11" width="9.140625" style="16"/>
    <col min="12" max="12" width="11" style="16" bestFit="1" customWidth="1"/>
    <col min="13" max="16384" width="9.140625" style="16"/>
  </cols>
  <sheetData>
    <row r="1" spans="1:10" ht="23.25" x14ac:dyDescent="0.35">
      <c r="A1" s="1323" t="s">
        <v>278</v>
      </c>
      <c r="B1" s="1323"/>
      <c r="C1" s="1323"/>
      <c r="D1" s="1323"/>
      <c r="E1" s="1323"/>
      <c r="F1" s="1323"/>
      <c r="G1" s="1323"/>
      <c r="H1" s="1323"/>
      <c r="I1" s="1323"/>
      <c r="J1" s="1323"/>
    </row>
    <row r="2" spans="1:10" ht="9.75" customHeight="1" x14ac:dyDescent="0.2">
      <c r="A2" s="79"/>
    </row>
    <row r="3" spans="1:10" ht="13.5" customHeight="1" x14ac:dyDescent="0.25">
      <c r="A3" s="1327" t="s">
        <v>401</v>
      </c>
      <c r="B3" s="1327"/>
      <c r="C3" s="1327"/>
      <c r="D3" s="1327"/>
      <c r="E3" s="1327"/>
      <c r="F3" s="1327"/>
      <c r="G3" s="1327"/>
      <c r="H3" s="1327"/>
      <c r="I3" s="1327"/>
      <c r="J3" s="1325" t="s">
        <v>453</v>
      </c>
    </row>
    <row r="4" spans="1:10" ht="18.75" customHeight="1" x14ac:dyDescent="0.2">
      <c r="A4" s="1160"/>
      <c r="B4" s="1329" t="s">
        <v>129</v>
      </c>
      <c r="C4" s="1372"/>
      <c r="D4" s="1372"/>
      <c r="E4" s="1372"/>
      <c r="F4" s="1372"/>
      <c r="G4" s="1372"/>
      <c r="H4" s="1372"/>
      <c r="I4" s="1372"/>
      <c r="J4" s="1326"/>
    </row>
    <row r="5" spans="1:10" ht="15" x14ac:dyDescent="0.2">
      <c r="A5" s="1160"/>
      <c r="B5" s="1160" t="s">
        <v>92</v>
      </c>
      <c r="C5" s="434" t="s">
        <v>17</v>
      </c>
      <c r="D5" s="1328" t="s">
        <v>18</v>
      </c>
      <c r="E5" s="1372"/>
      <c r="F5" s="1372"/>
      <c r="G5" s="1372"/>
      <c r="H5" s="1372"/>
      <c r="I5" s="1372"/>
      <c r="J5" s="1326"/>
    </row>
    <row r="6" spans="1:10" ht="15" x14ac:dyDescent="0.2">
      <c r="A6" s="1160"/>
      <c r="B6" s="1160" t="s">
        <v>93</v>
      </c>
      <c r="C6" s="434" t="s">
        <v>91</v>
      </c>
      <c r="D6" s="434"/>
      <c r="E6" s="435" t="s">
        <v>11</v>
      </c>
      <c r="F6" s="1324">
        <v>610</v>
      </c>
      <c r="G6" s="1324">
        <v>630</v>
      </c>
      <c r="H6" s="1324">
        <v>640</v>
      </c>
      <c r="I6" s="1373" t="s">
        <v>9</v>
      </c>
      <c r="J6" s="1326"/>
    </row>
    <row r="7" spans="1:10" ht="15" x14ac:dyDescent="0.2">
      <c r="A7" s="1160"/>
      <c r="B7" s="1160"/>
      <c r="C7" s="434"/>
      <c r="D7" s="434"/>
      <c r="E7" s="435"/>
      <c r="F7" s="1324"/>
      <c r="G7" s="1324"/>
      <c r="H7" s="1324"/>
      <c r="I7" s="1373"/>
      <c r="J7" s="1326"/>
    </row>
    <row r="8" spans="1:10" ht="15.75" x14ac:dyDescent="0.25">
      <c r="A8" s="1159"/>
      <c r="B8" s="381">
        <v>1</v>
      </c>
      <c r="C8" s="451" t="s">
        <v>97</v>
      </c>
      <c r="D8" s="452"/>
      <c r="E8" s="452"/>
      <c r="F8" s="676">
        <f ca="1">SUM(F8+F12+F16+F22)</f>
        <v>0</v>
      </c>
      <c r="G8" s="676">
        <f>SUM(G9)</f>
        <v>7300</v>
      </c>
      <c r="H8" s="676">
        <v>0</v>
      </c>
      <c r="I8" s="676">
        <f>+I9</f>
        <v>7300</v>
      </c>
      <c r="J8" s="676">
        <f>J9</f>
        <v>5069.49</v>
      </c>
    </row>
    <row r="9" spans="1:10" ht="15.75" x14ac:dyDescent="0.25">
      <c r="A9" s="574"/>
      <c r="B9" s="574"/>
      <c r="C9" s="439" t="s">
        <v>279</v>
      </c>
      <c r="D9" s="424" t="s">
        <v>97</v>
      </c>
      <c r="E9" s="182"/>
      <c r="F9" s="793">
        <f t="shared" ref="F9:J9" si="0">SUM(F10:F11)</f>
        <v>0</v>
      </c>
      <c r="G9" s="793">
        <f t="shared" si="0"/>
        <v>7300</v>
      </c>
      <c r="H9" s="793">
        <f t="shared" si="0"/>
        <v>0</v>
      </c>
      <c r="I9" s="793">
        <f t="shared" si="0"/>
        <v>7300</v>
      </c>
      <c r="J9" s="793">
        <f t="shared" si="0"/>
        <v>5069.49</v>
      </c>
    </row>
    <row r="10" spans="1:10" ht="15.75" x14ac:dyDescent="0.25">
      <c r="A10" s="1159"/>
      <c r="B10" s="115"/>
      <c r="C10" s="455"/>
      <c r="D10" s="673"/>
      <c r="E10" s="1171" t="s">
        <v>65</v>
      </c>
      <c r="F10" s="795"/>
      <c r="G10" s="794">
        <v>7000</v>
      </c>
      <c r="H10" s="795"/>
      <c r="I10" s="1150">
        <v>7000</v>
      </c>
      <c r="J10" s="798">
        <v>4503.99</v>
      </c>
    </row>
    <row r="11" spans="1:10" ht="15.75" x14ac:dyDescent="0.25">
      <c r="A11" s="1159"/>
      <c r="B11" s="1159"/>
      <c r="C11" s="389"/>
      <c r="D11" s="674"/>
      <c r="E11" s="1172" t="s">
        <v>124</v>
      </c>
      <c r="F11" s="797"/>
      <c r="G11" s="796">
        <v>300</v>
      </c>
      <c r="H11" s="797"/>
      <c r="I11" s="1155">
        <v>300</v>
      </c>
      <c r="J11" s="679">
        <v>565.5</v>
      </c>
    </row>
    <row r="12" spans="1:10" ht="15" x14ac:dyDescent="0.2">
      <c r="A12" s="1159"/>
      <c r="B12" s="381">
        <v>2</v>
      </c>
      <c r="C12" s="451" t="s">
        <v>286</v>
      </c>
      <c r="D12" s="452"/>
      <c r="E12" s="452"/>
      <c r="F12" s="675">
        <f t="shared" ref="F12:J12" si="1">+F13</f>
        <v>0</v>
      </c>
      <c r="G12" s="675">
        <f t="shared" si="1"/>
        <v>2900</v>
      </c>
      <c r="H12" s="675">
        <f t="shared" si="1"/>
        <v>0</v>
      </c>
      <c r="I12" s="675">
        <f t="shared" si="1"/>
        <v>2900</v>
      </c>
      <c r="J12" s="675">
        <f t="shared" si="1"/>
        <v>1350</v>
      </c>
    </row>
    <row r="13" spans="1:10" ht="15" customHeight="1" x14ac:dyDescent="0.25">
      <c r="A13" s="574"/>
      <c r="B13" s="574"/>
      <c r="C13" s="439" t="s">
        <v>227</v>
      </c>
      <c r="D13" s="424" t="s">
        <v>5</v>
      </c>
      <c r="E13" s="182"/>
      <c r="F13" s="793">
        <f t="shared" ref="F13:J13" si="2">F14+F15</f>
        <v>0</v>
      </c>
      <c r="G13" s="793">
        <f t="shared" si="2"/>
        <v>2900</v>
      </c>
      <c r="H13" s="793">
        <f t="shared" si="2"/>
        <v>0</v>
      </c>
      <c r="I13" s="793">
        <f t="shared" si="2"/>
        <v>2900</v>
      </c>
      <c r="J13" s="793">
        <f t="shared" si="2"/>
        <v>1350</v>
      </c>
    </row>
    <row r="14" spans="1:10" ht="15.75" x14ac:dyDescent="0.25">
      <c r="A14" s="1159"/>
      <c r="B14" s="1159"/>
      <c r="C14" s="389"/>
      <c r="D14" s="185"/>
      <c r="E14" s="475" t="s">
        <v>327</v>
      </c>
      <c r="F14" s="679"/>
      <c r="G14" s="678">
        <v>2400</v>
      </c>
      <c r="H14" s="679"/>
      <c r="I14" s="1155">
        <v>2400</v>
      </c>
      <c r="J14" s="678">
        <v>1200</v>
      </c>
    </row>
    <row r="15" spans="1:10" ht="15.75" x14ac:dyDescent="0.25">
      <c r="A15" s="1159"/>
      <c r="B15" s="1159"/>
      <c r="C15" s="389"/>
      <c r="D15" s="185"/>
      <c r="E15" s="475" t="s">
        <v>251</v>
      </c>
      <c r="F15" s="679"/>
      <c r="G15" s="678">
        <v>500</v>
      </c>
      <c r="H15" s="679"/>
      <c r="I15" s="1155">
        <v>500</v>
      </c>
      <c r="J15" s="678">
        <v>150</v>
      </c>
    </row>
    <row r="16" spans="1:10" ht="15.75" x14ac:dyDescent="0.25">
      <c r="A16" s="1159"/>
      <c r="B16" s="457">
        <v>3</v>
      </c>
      <c r="C16" s="457" t="s">
        <v>283</v>
      </c>
      <c r="D16" s="457" t="s">
        <v>125</v>
      </c>
      <c r="E16" s="457"/>
      <c r="F16" s="676">
        <f t="shared" ref="F16:J16" si="3">SUM(F17:F21)</f>
        <v>0</v>
      </c>
      <c r="G16" s="676">
        <f t="shared" si="3"/>
        <v>4600</v>
      </c>
      <c r="H16" s="676">
        <f t="shared" si="3"/>
        <v>34</v>
      </c>
      <c r="I16" s="676">
        <f t="shared" si="3"/>
        <v>4634</v>
      </c>
      <c r="J16" s="676">
        <f t="shared" si="3"/>
        <v>2654.06</v>
      </c>
    </row>
    <row r="17" spans="1:32" ht="15.75" x14ac:dyDescent="0.25">
      <c r="A17" s="1159"/>
      <c r="B17" s="458"/>
      <c r="C17" s="389"/>
      <c r="D17" s="185"/>
      <c r="E17" s="475" t="s">
        <v>284</v>
      </c>
      <c r="F17" s="1155"/>
      <c r="G17" s="678"/>
      <c r="H17" s="679">
        <v>34</v>
      </c>
      <c r="I17" s="1155">
        <f>SUM(F17:H17)</f>
        <v>34</v>
      </c>
      <c r="J17" s="679">
        <v>0</v>
      </c>
    </row>
    <row r="18" spans="1:32" ht="15.75" x14ac:dyDescent="0.25">
      <c r="A18" s="1159"/>
      <c r="B18" s="185"/>
      <c r="C18" s="475"/>
      <c r="D18" s="655"/>
      <c r="E18" s="1173" t="s">
        <v>65</v>
      </c>
      <c r="F18" s="678"/>
      <c r="G18" s="679">
        <v>1600</v>
      </c>
      <c r="H18" s="679"/>
      <c r="I18" s="1155">
        <v>1600</v>
      </c>
      <c r="J18" s="679">
        <v>1062.22</v>
      </c>
    </row>
    <row r="19" spans="1:32" ht="15.75" x14ac:dyDescent="0.25">
      <c r="A19" s="1159"/>
      <c r="B19" s="185"/>
      <c r="C19" s="475"/>
      <c r="D19" s="655"/>
      <c r="E19" s="1173" t="s">
        <v>285</v>
      </c>
      <c r="F19" s="678"/>
      <c r="G19" s="679">
        <v>1000</v>
      </c>
      <c r="H19" s="679"/>
      <c r="I19" s="1155">
        <v>1000</v>
      </c>
      <c r="J19" s="1174">
        <v>81.88</v>
      </c>
    </row>
    <row r="20" spans="1:32" ht="15.75" x14ac:dyDescent="0.25">
      <c r="A20" s="1159"/>
      <c r="B20" s="185"/>
      <c r="C20" s="475"/>
      <c r="D20" s="655"/>
      <c r="E20" s="1173" t="s">
        <v>287</v>
      </c>
      <c r="F20" s="678"/>
      <c r="G20" s="679">
        <v>0</v>
      </c>
      <c r="H20" s="679"/>
      <c r="I20" s="1155">
        <v>0</v>
      </c>
      <c r="J20" s="798">
        <v>789.96</v>
      </c>
    </row>
    <row r="21" spans="1:32" ht="15.75" x14ac:dyDescent="0.25">
      <c r="A21" s="1159"/>
      <c r="B21" s="185"/>
      <c r="C21" s="475"/>
      <c r="D21" s="655"/>
      <c r="E21" s="1173" t="s">
        <v>471</v>
      </c>
      <c r="F21" s="678"/>
      <c r="G21" s="679">
        <v>2000</v>
      </c>
      <c r="H21" s="679"/>
      <c r="I21" s="1155">
        <v>2000</v>
      </c>
      <c r="J21" s="798">
        <v>720</v>
      </c>
    </row>
    <row r="22" spans="1:32" s="443" customFormat="1" ht="15.75" x14ac:dyDescent="0.25">
      <c r="A22" s="1159"/>
      <c r="B22" s="457">
        <v>4</v>
      </c>
      <c r="C22" s="457" t="s">
        <v>1</v>
      </c>
      <c r="D22" s="457"/>
      <c r="E22" s="457"/>
      <c r="F22" s="676">
        <f t="shared" ref="F22:J22" si="4">SUM(F23:F30)</f>
        <v>36000</v>
      </c>
      <c r="G22" s="676">
        <f t="shared" si="4"/>
        <v>9100</v>
      </c>
      <c r="H22" s="676">
        <f t="shared" si="4"/>
        <v>0</v>
      </c>
      <c r="I22" s="676">
        <f t="shared" si="4"/>
        <v>45100</v>
      </c>
      <c r="J22" s="676">
        <f t="shared" si="4"/>
        <v>27576.589999999997</v>
      </c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</row>
    <row r="23" spans="1:32" ht="15.75" x14ac:dyDescent="0.25">
      <c r="A23" s="1159"/>
      <c r="B23" s="458"/>
      <c r="C23" s="455"/>
      <c r="D23" s="186"/>
      <c r="E23" s="1175" t="s">
        <v>472</v>
      </c>
      <c r="F23" s="798"/>
      <c r="G23" s="693">
        <v>4000</v>
      </c>
      <c r="H23" s="798"/>
      <c r="I23" s="1150">
        <v>4000</v>
      </c>
      <c r="J23" s="798">
        <v>1480.59</v>
      </c>
    </row>
    <row r="24" spans="1:32" ht="15.75" x14ac:dyDescent="0.25">
      <c r="A24" s="1159"/>
      <c r="B24" s="1159"/>
      <c r="C24" s="389"/>
      <c r="D24" s="185"/>
      <c r="E24" s="393" t="s">
        <v>258</v>
      </c>
      <c r="F24" s="679"/>
      <c r="G24" s="678">
        <v>4000</v>
      </c>
      <c r="H24" s="679"/>
      <c r="I24" s="1155">
        <f t="shared" ref="I24:I27" si="5">SUM(F24:H24)</f>
        <v>4000</v>
      </c>
      <c r="J24" s="679">
        <v>181.08</v>
      </c>
    </row>
    <row r="25" spans="1:32" ht="15.75" x14ac:dyDescent="0.25">
      <c r="A25" s="1159"/>
      <c r="B25" s="1159"/>
      <c r="C25" s="389"/>
      <c r="D25" s="185"/>
      <c r="E25" s="393" t="s">
        <v>280</v>
      </c>
      <c r="F25" s="679"/>
      <c r="G25" s="678">
        <v>400</v>
      </c>
      <c r="H25" s="679"/>
      <c r="I25" s="1155">
        <v>400</v>
      </c>
      <c r="J25" s="679">
        <v>173</v>
      </c>
    </row>
    <row r="26" spans="1:32" ht="15.75" x14ac:dyDescent="0.25">
      <c r="A26" s="1159"/>
      <c r="B26" s="1159"/>
      <c r="C26" s="389"/>
      <c r="D26" s="185"/>
      <c r="E26" s="393" t="s">
        <v>281</v>
      </c>
      <c r="F26" s="679"/>
      <c r="G26" s="678">
        <v>600</v>
      </c>
      <c r="H26" s="679"/>
      <c r="I26" s="1155">
        <v>600</v>
      </c>
      <c r="J26" s="679">
        <v>1250</v>
      </c>
    </row>
    <row r="27" spans="1:32" ht="15.75" x14ac:dyDescent="0.25">
      <c r="A27" s="1159"/>
      <c r="B27" s="1159"/>
      <c r="C27" s="389"/>
      <c r="D27" s="185"/>
      <c r="E27" s="393" t="s">
        <v>282</v>
      </c>
      <c r="F27" s="679"/>
      <c r="G27" s="678">
        <v>100</v>
      </c>
      <c r="H27" s="679"/>
      <c r="I27" s="1155">
        <f t="shared" si="5"/>
        <v>100</v>
      </c>
      <c r="J27" s="679">
        <v>0</v>
      </c>
    </row>
    <row r="28" spans="1:32" ht="15.75" x14ac:dyDescent="0.25">
      <c r="A28" s="1159"/>
      <c r="B28" s="1159"/>
      <c r="C28" s="389"/>
      <c r="D28" s="185"/>
      <c r="E28" s="393" t="s">
        <v>513</v>
      </c>
      <c r="F28" s="679"/>
      <c r="G28" s="678">
        <v>0</v>
      </c>
      <c r="H28" s="679"/>
      <c r="I28" s="1155">
        <v>0</v>
      </c>
      <c r="J28" s="679">
        <v>3360</v>
      </c>
    </row>
    <row r="29" spans="1:32" ht="15.75" x14ac:dyDescent="0.25">
      <c r="A29" s="1159"/>
      <c r="B29" s="1159"/>
      <c r="C29" s="389"/>
      <c r="D29" s="185"/>
      <c r="E29" s="393" t="s">
        <v>402</v>
      </c>
      <c r="F29" s="679"/>
      <c r="G29" s="678">
        <v>0</v>
      </c>
      <c r="H29" s="679"/>
      <c r="I29" s="1155">
        <v>0</v>
      </c>
      <c r="J29" s="679">
        <v>0</v>
      </c>
    </row>
    <row r="30" spans="1:32" ht="15.75" x14ac:dyDescent="0.25">
      <c r="A30" s="1159"/>
      <c r="B30" s="1159"/>
      <c r="C30" s="389"/>
      <c r="D30" s="185"/>
      <c r="E30" s="393" t="s">
        <v>288</v>
      </c>
      <c r="F30" s="679">
        <v>36000</v>
      </c>
      <c r="G30" s="678">
        <v>0</v>
      </c>
      <c r="H30" s="679"/>
      <c r="I30" s="1155">
        <v>36000</v>
      </c>
      <c r="J30" s="679">
        <v>21131.919999999998</v>
      </c>
    </row>
    <row r="31" spans="1:32" ht="15.75" x14ac:dyDescent="0.25">
      <c r="A31" s="1159"/>
      <c r="B31" s="457">
        <v>5</v>
      </c>
      <c r="C31" s="457" t="s">
        <v>297</v>
      </c>
      <c r="D31" s="457"/>
      <c r="E31" s="457"/>
      <c r="F31" s="676">
        <f t="shared" ref="F31:J31" si="6">SUM(F32:F37)</f>
        <v>0</v>
      </c>
      <c r="G31" s="676">
        <f t="shared" si="6"/>
        <v>14300</v>
      </c>
      <c r="H31" s="676">
        <f t="shared" si="6"/>
        <v>0</v>
      </c>
      <c r="I31" s="676">
        <f t="shared" si="6"/>
        <v>14300</v>
      </c>
      <c r="J31" s="676">
        <f t="shared" si="6"/>
        <v>6624.6</v>
      </c>
    </row>
    <row r="32" spans="1:32" ht="15.75" x14ac:dyDescent="0.25">
      <c r="A32" s="1159"/>
      <c r="B32" s="458"/>
      <c r="C32" s="389"/>
      <c r="D32" s="185"/>
      <c r="E32" s="393" t="s">
        <v>298</v>
      </c>
      <c r="F32" s="679"/>
      <c r="G32" s="678">
        <v>300</v>
      </c>
      <c r="H32" s="679"/>
      <c r="I32" s="1155">
        <v>300</v>
      </c>
      <c r="J32" s="679">
        <v>217.6</v>
      </c>
    </row>
    <row r="33" spans="1:19" ht="15.75" x14ac:dyDescent="0.25">
      <c r="A33" s="1159"/>
      <c r="B33" s="1159"/>
      <c r="C33" s="389"/>
      <c r="D33" s="185"/>
      <c r="E33" s="393" t="s">
        <v>299</v>
      </c>
      <c r="F33" s="679"/>
      <c r="G33" s="678">
        <v>5000</v>
      </c>
      <c r="H33" s="679"/>
      <c r="I33" s="1155">
        <v>5000</v>
      </c>
      <c r="J33" s="679">
        <v>3445</v>
      </c>
    </row>
    <row r="34" spans="1:19" ht="15.75" x14ac:dyDescent="0.25">
      <c r="A34" s="1159"/>
      <c r="B34" s="1159"/>
      <c r="C34" s="389"/>
      <c r="D34" s="185"/>
      <c r="E34" s="393" t="s">
        <v>473</v>
      </c>
      <c r="F34" s="679"/>
      <c r="G34" s="678">
        <v>2000</v>
      </c>
      <c r="H34" s="679"/>
      <c r="I34" s="1155">
        <v>2000</v>
      </c>
      <c r="J34" s="679">
        <v>840</v>
      </c>
    </row>
    <row r="35" spans="1:19" ht="15.75" x14ac:dyDescent="0.25">
      <c r="A35" s="1159"/>
      <c r="B35" s="1159"/>
      <c r="C35" s="389"/>
      <c r="D35" s="185"/>
      <c r="E35" s="393" t="s">
        <v>328</v>
      </c>
      <c r="F35" s="679"/>
      <c r="G35" s="678">
        <v>3000</v>
      </c>
      <c r="H35" s="679"/>
      <c r="I35" s="1155">
        <v>3000</v>
      </c>
      <c r="J35" s="679">
        <v>0</v>
      </c>
      <c r="K35" s="1393"/>
      <c r="L35" s="1393"/>
      <c r="M35" s="1393"/>
      <c r="N35" s="1393"/>
      <c r="O35" s="1393"/>
      <c r="P35" s="1393"/>
      <c r="Q35" s="1393"/>
      <c r="R35" s="1393"/>
      <c r="S35" s="1393"/>
    </row>
    <row r="36" spans="1:19" ht="15.75" x14ac:dyDescent="0.25">
      <c r="A36" s="1159"/>
      <c r="B36" s="1159"/>
      <c r="C36" s="389"/>
      <c r="D36" s="185"/>
      <c r="E36" s="393" t="s">
        <v>474</v>
      </c>
      <c r="F36" s="679"/>
      <c r="G36" s="678">
        <v>0</v>
      </c>
      <c r="H36" s="679"/>
      <c r="I36" s="1155">
        <v>0</v>
      </c>
      <c r="J36" s="679">
        <v>1608</v>
      </c>
      <c r="K36" s="1161"/>
      <c r="L36" s="1161"/>
      <c r="M36" s="1161"/>
      <c r="N36" s="1161"/>
      <c r="O36" s="1161"/>
      <c r="P36" s="1161"/>
      <c r="Q36" s="1161"/>
      <c r="R36" s="1161"/>
      <c r="S36" s="1161"/>
    </row>
    <row r="37" spans="1:19" ht="15.75" x14ac:dyDescent="0.25">
      <c r="A37" s="1159"/>
      <c r="B37" s="1159"/>
      <c r="C37" s="389"/>
      <c r="D37" s="185"/>
      <c r="E37" s="393" t="s">
        <v>333</v>
      </c>
      <c r="F37" s="679"/>
      <c r="G37" s="678">
        <v>4000</v>
      </c>
      <c r="H37" s="679"/>
      <c r="I37" s="1155">
        <v>4000</v>
      </c>
      <c r="J37" s="679">
        <v>514</v>
      </c>
    </row>
    <row r="38" spans="1:19" s="22" customFormat="1" ht="15.75" x14ac:dyDescent="0.25">
      <c r="A38" s="1159"/>
      <c r="B38" s="1176"/>
      <c r="C38" s="389"/>
      <c r="D38" s="1177"/>
      <c r="E38" s="609" t="s">
        <v>289</v>
      </c>
      <c r="F38" s="1181">
        <f t="shared" ref="F38:J38" si="7">SUM(F9+F13+F16+F22+F31)</f>
        <v>36000</v>
      </c>
      <c r="G38" s="1181">
        <f t="shared" si="7"/>
        <v>38200</v>
      </c>
      <c r="H38" s="1181">
        <f t="shared" si="7"/>
        <v>34</v>
      </c>
      <c r="I38" s="1181">
        <f t="shared" si="7"/>
        <v>74234</v>
      </c>
      <c r="J38" s="1181">
        <f t="shared" si="7"/>
        <v>43274.74</v>
      </c>
    </row>
    <row r="39" spans="1:19" x14ac:dyDescent="0.2">
      <c r="A39" s="1178"/>
      <c r="B39" s="1123"/>
      <c r="C39" s="1179"/>
      <c r="D39" s="1179"/>
      <c r="E39" s="1179"/>
      <c r="F39" s="1179"/>
      <c r="G39" s="1179"/>
      <c r="H39" s="1179"/>
      <c r="I39" s="1179"/>
      <c r="J39" s="1179"/>
    </row>
    <row r="40" spans="1:19" x14ac:dyDescent="0.2">
      <c r="A40" s="1178"/>
      <c r="B40" s="1123"/>
      <c r="C40" s="1179"/>
      <c r="D40" s="1179"/>
      <c r="E40" s="1179"/>
      <c r="F40" s="1179"/>
      <c r="G40" s="1179"/>
      <c r="H40" s="1179"/>
      <c r="I40" s="1179"/>
      <c r="J40" s="1180"/>
    </row>
    <row r="41" spans="1:19" x14ac:dyDescent="0.2">
      <c r="A41" s="1178"/>
      <c r="B41" s="1123"/>
      <c r="C41" s="1179"/>
      <c r="D41" s="1179"/>
      <c r="E41" s="1179"/>
      <c r="F41" s="1179"/>
      <c r="G41" s="1179"/>
      <c r="H41" s="1179"/>
      <c r="I41" s="1179"/>
      <c r="J41" s="1179"/>
    </row>
  </sheetData>
  <mergeCells count="10">
    <mergeCell ref="K35:S35"/>
    <mergeCell ref="A1:J1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B1" zoomScaleNormal="100" workbookViewId="0">
      <selection activeCell="K21" sqref="K21"/>
    </sheetView>
  </sheetViews>
  <sheetFormatPr defaultRowHeight="12.75" x14ac:dyDescent="0.2"/>
  <cols>
    <col min="1" max="1" width="3.85546875" style="1" hidden="1" customWidth="1"/>
    <col min="2" max="2" width="3.7109375" style="79" customWidth="1"/>
    <col min="3" max="3" width="8.7109375" style="16" customWidth="1"/>
    <col min="4" max="4" width="2.28515625" style="16" hidden="1" customWidth="1"/>
    <col min="5" max="5" width="38.28515625" style="16" customWidth="1"/>
    <col min="6" max="6" width="11.140625" style="16" customWidth="1"/>
    <col min="7" max="7" width="11.140625" style="16" hidden="1" customWidth="1"/>
    <col min="8" max="8" width="12.7109375" style="16" customWidth="1"/>
    <col min="9" max="9" width="11.140625" style="16" customWidth="1"/>
    <col min="10" max="10" width="12.85546875" style="16" customWidth="1"/>
    <col min="11" max="11" width="12.7109375" style="119" customWidth="1"/>
    <col min="12" max="16384" width="9.140625" style="16"/>
  </cols>
  <sheetData>
    <row r="1" spans="1:20" ht="23.25" x14ac:dyDescent="0.35">
      <c r="A1" s="1394" t="s">
        <v>339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</row>
    <row r="2" spans="1:20" ht="16.5" customHeight="1" thickBot="1" x14ac:dyDescent="0.25"/>
    <row r="3" spans="1:20" ht="13.5" customHeight="1" thickBot="1" x14ac:dyDescent="0.25">
      <c r="A3" s="1283" t="s">
        <v>401</v>
      </c>
      <c r="B3" s="1284"/>
      <c r="C3" s="1284"/>
      <c r="D3" s="1284"/>
      <c r="E3" s="1284"/>
      <c r="F3" s="1284"/>
      <c r="G3" s="1284"/>
      <c r="H3" s="1284"/>
      <c r="I3" s="1284"/>
      <c r="J3" s="1284"/>
      <c r="K3" s="1395" t="s">
        <v>453</v>
      </c>
    </row>
    <row r="4" spans="1:20" ht="18.75" customHeight="1" x14ac:dyDescent="0.2">
      <c r="A4" s="1316" t="s">
        <v>129</v>
      </c>
      <c r="B4" s="1398"/>
      <c r="C4" s="1398"/>
      <c r="D4" s="1398"/>
      <c r="E4" s="1398"/>
      <c r="F4" s="1398"/>
      <c r="G4" s="1398"/>
      <c r="H4" s="1398"/>
      <c r="I4" s="1398"/>
      <c r="J4" s="1399"/>
      <c r="K4" s="1396"/>
    </row>
    <row r="5" spans="1:20" ht="13.5" thickBot="1" x14ac:dyDescent="0.25">
      <c r="A5" s="7"/>
      <c r="B5" s="373" t="s">
        <v>92</v>
      </c>
      <c r="C5" s="196" t="s">
        <v>17</v>
      </c>
      <c r="D5" s="444"/>
      <c r="E5" s="445"/>
      <c r="F5" s="375" t="s">
        <v>18</v>
      </c>
      <c r="G5" s="375"/>
      <c r="H5" s="375"/>
      <c r="I5" s="375"/>
      <c r="J5" s="376"/>
      <c r="K5" s="1396"/>
    </row>
    <row r="6" spans="1:20" x14ac:dyDescent="0.2">
      <c r="A6" s="8"/>
      <c r="B6" s="377" t="s">
        <v>93</v>
      </c>
      <c r="C6" s="203" t="s">
        <v>91</v>
      </c>
      <c r="D6" s="446"/>
      <c r="E6" s="155" t="s">
        <v>11</v>
      </c>
      <c r="F6" s="1312">
        <v>610</v>
      </c>
      <c r="G6" s="1314">
        <v>620</v>
      </c>
      <c r="H6" s="1314">
        <v>630</v>
      </c>
      <c r="I6" s="1315">
        <v>640</v>
      </c>
      <c r="J6" s="1400" t="s">
        <v>9</v>
      </c>
      <c r="K6" s="1396"/>
    </row>
    <row r="7" spans="1:20" ht="13.5" thickBot="1" x14ac:dyDescent="0.25">
      <c r="A7" s="126"/>
      <c r="B7" s="379"/>
      <c r="C7" s="205"/>
      <c r="D7" s="447"/>
      <c r="E7" s="159"/>
      <c r="F7" s="1313"/>
      <c r="G7" s="1293"/>
      <c r="H7" s="1293"/>
      <c r="I7" s="1286"/>
      <c r="J7" s="1401"/>
      <c r="K7" s="1397"/>
    </row>
    <row r="8" spans="1:20" ht="16.5" thickTop="1" x14ac:dyDescent="0.25">
      <c r="A8" s="125">
        <v>1</v>
      </c>
      <c r="B8" s="448" t="s">
        <v>290</v>
      </c>
      <c r="C8" s="449"/>
      <c r="D8" s="450"/>
      <c r="E8" s="450"/>
      <c r="F8" s="799">
        <f t="shared" ref="F8:K8" si="0">SUM(F9+F11+F14)</f>
        <v>0</v>
      </c>
      <c r="G8" s="800">
        <f t="shared" si="0"/>
        <v>0</v>
      </c>
      <c r="H8" s="800">
        <f t="shared" si="0"/>
        <v>27500</v>
      </c>
      <c r="I8" s="800">
        <f t="shared" si="0"/>
        <v>5720</v>
      </c>
      <c r="J8" s="801">
        <f t="shared" si="0"/>
        <v>33220</v>
      </c>
      <c r="K8" s="802">
        <f t="shared" si="0"/>
        <v>15070.97</v>
      </c>
    </row>
    <row r="9" spans="1:20" ht="15.75" x14ac:dyDescent="0.25">
      <c r="A9" s="86"/>
      <c r="B9" s="381"/>
      <c r="C9" s="451" t="s">
        <v>157</v>
      </c>
      <c r="D9" s="452"/>
      <c r="E9" s="453"/>
      <c r="F9" s="803">
        <f t="shared" ref="F9:K9" si="1">SUM(F10:F10)</f>
        <v>0</v>
      </c>
      <c r="G9" s="804">
        <f t="shared" si="1"/>
        <v>0</v>
      </c>
      <c r="H9" s="804">
        <f t="shared" si="1"/>
        <v>0</v>
      </c>
      <c r="I9" s="804">
        <f t="shared" si="1"/>
        <v>1700</v>
      </c>
      <c r="J9" s="805">
        <f t="shared" si="1"/>
        <v>1700</v>
      </c>
      <c r="K9" s="806">
        <f t="shared" si="1"/>
        <v>1190</v>
      </c>
    </row>
    <row r="10" spans="1:20" ht="15.75" x14ac:dyDescent="0.25">
      <c r="A10" s="86"/>
      <c r="B10" s="129"/>
      <c r="C10" s="389" t="s">
        <v>227</v>
      </c>
      <c r="D10" s="185"/>
      <c r="E10" s="454" t="s">
        <v>291</v>
      </c>
      <c r="F10" s="807"/>
      <c r="G10" s="808"/>
      <c r="H10" s="809"/>
      <c r="I10" s="808">
        <v>1700</v>
      </c>
      <c r="J10" s="810">
        <v>1700</v>
      </c>
      <c r="K10" s="811">
        <v>1190</v>
      </c>
    </row>
    <row r="11" spans="1:20" ht="15.75" x14ac:dyDescent="0.25">
      <c r="A11" s="86"/>
      <c r="B11" s="381"/>
      <c r="C11" s="451" t="s">
        <v>296</v>
      </c>
      <c r="D11" s="452"/>
      <c r="E11" s="453"/>
      <c r="F11" s="803">
        <f>SUM(F12:F13)</f>
        <v>0</v>
      </c>
      <c r="G11" s="804">
        <f t="shared" ref="G11:K11" si="2">SUM(G12:G13)</f>
        <v>0</v>
      </c>
      <c r="H11" s="804">
        <f t="shared" si="2"/>
        <v>0</v>
      </c>
      <c r="I11" s="804">
        <f t="shared" si="2"/>
        <v>500</v>
      </c>
      <c r="J11" s="805">
        <f t="shared" si="2"/>
        <v>500</v>
      </c>
      <c r="K11" s="806">
        <f t="shared" si="2"/>
        <v>0</v>
      </c>
    </row>
    <row r="12" spans="1:20" ht="15.75" x14ac:dyDescent="0.25">
      <c r="A12" s="89"/>
      <c r="B12" s="115"/>
      <c r="C12" s="455"/>
      <c r="D12" s="186"/>
      <c r="E12" s="456" t="s">
        <v>408</v>
      </c>
      <c r="F12" s="812"/>
      <c r="G12" s="813"/>
      <c r="H12" s="814"/>
      <c r="I12" s="813">
        <v>500</v>
      </c>
      <c r="J12" s="815">
        <v>500</v>
      </c>
      <c r="K12" s="816">
        <v>0</v>
      </c>
    </row>
    <row r="13" spans="1:20" ht="15.75" x14ac:dyDescent="0.25">
      <c r="A13" s="89"/>
      <c r="B13" s="115"/>
      <c r="C13" s="455"/>
      <c r="D13" s="186"/>
      <c r="E13" s="456" t="s">
        <v>329</v>
      </c>
      <c r="F13" s="812">
        <v>0</v>
      </c>
      <c r="G13" s="813"/>
      <c r="H13" s="814"/>
      <c r="I13" s="813"/>
      <c r="J13" s="815">
        <f>+F13</f>
        <v>0</v>
      </c>
      <c r="K13" s="816"/>
    </row>
    <row r="14" spans="1:20" s="22" customFormat="1" ht="15.75" x14ac:dyDescent="0.25">
      <c r="A14" s="127"/>
      <c r="B14" s="989"/>
      <c r="C14" s="990" t="s">
        <v>126</v>
      </c>
      <c r="D14" s="991"/>
      <c r="E14" s="992"/>
      <c r="F14" s="993">
        <f>SUM(F15:F21)</f>
        <v>0</v>
      </c>
      <c r="G14" s="994">
        <f t="shared" ref="G14:K14" si="3">SUM(G15:G21)</f>
        <v>0</v>
      </c>
      <c r="H14" s="994">
        <f t="shared" si="3"/>
        <v>27500</v>
      </c>
      <c r="I14" s="994">
        <f t="shared" si="3"/>
        <v>3520</v>
      </c>
      <c r="J14" s="995">
        <f t="shared" si="3"/>
        <v>31020</v>
      </c>
      <c r="K14" s="996">
        <f t="shared" si="3"/>
        <v>13880.97</v>
      </c>
      <c r="L14" s="997"/>
      <c r="M14" s="997"/>
      <c r="N14" s="997"/>
      <c r="O14" s="997"/>
      <c r="P14" s="997"/>
      <c r="Q14" s="997"/>
      <c r="R14" s="997"/>
      <c r="S14" s="997"/>
      <c r="T14" s="997"/>
    </row>
    <row r="15" spans="1:20" s="92" customFormat="1" ht="15.75" x14ac:dyDescent="0.25">
      <c r="A15" s="128"/>
      <c r="B15" s="115">
        <f ca="1">B15:ABQ15</f>
        <v>0</v>
      </c>
      <c r="C15" s="455" t="s">
        <v>292</v>
      </c>
      <c r="D15" s="689" t="s">
        <v>127</v>
      </c>
      <c r="E15" s="456" t="s">
        <v>127</v>
      </c>
      <c r="F15" s="812"/>
      <c r="G15" s="813"/>
      <c r="H15" s="813">
        <v>1500</v>
      </c>
      <c r="I15" s="813"/>
      <c r="J15" s="815">
        <v>1500</v>
      </c>
      <c r="K15" s="998">
        <v>0</v>
      </c>
      <c r="L15" s="997"/>
      <c r="M15" s="997"/>
      <c r="N15" s="997"/>
      <c r="O15" s="997"/>
      <c r="P15" s="997"/>
      <c r="Q15" s="997"/>
      <c r="R15" s="997"/>
      <c r="S15" s="997"/>
      <c r="T15" s="997"/>
    </row>
    <row r="16" spans="1:20" ht="15.75" x14ac:dyDescent="0.25">
      <c r="A16" s="86"/>
      <c r="B16" s="129"/>
      <c r="C16" s="389"/>
      <c r="D16" s="185"/>
      <c r="E16" s="454" t="s">
        <v>293</v>
      </c>
      <c r="F16" s="807"/>
      <c r="G16" s="808"/>
      <c r="H16" s="809">
        <v>12000</v>
      </c>
      <c r="I16" s="808"/>
      <c r="J16" s="817">
        <f>SUM(F16:I16)</f>
        <v>12000</v>
      </c>
      <c r="K16" s="811">
        <v>4272.7</v>
      </c>
    </row>
    <row r="17" spans="1:15" ht="15.75" x14ac:dyDescent="0.25">
      <c r="A17" s="86"/>
      <c r="B17" s="458"/>
      <c r="C17" s="389"/>
      <c r="D17" s="185"/>
      <c r="E17" s="459" t="s">
        <v>294</v>
      </c>
      <c r="F17" s="807"/>
      <c r="G17" s="808"/>
      <c r="H17" s="809">
        <v>14000</v>
      </c>
      <c r="I17" s="808"/>
      <c r="J17" s="817">
        <v>14000</v>
      </c>
      <c r="K17" s="811">
        <v>9005.6</v>
      </c>
    </row>
    <row r="18" spans="1:15" s="118" customFormat="1" ht="15.75" x14ac:dyDescent="0.25">
      <c r="A18" s="86"/>
      <c r="B18" s="458"/>
      <c r="C18" s="389"/>
      <c r="D18" s="185"/>
      <c r="E18" s="459" t="s">
        <v>295</v>
      </c>
      <c r="F18" s="807"/>
      <c r="G18" s="808"/>
      <c r="H18" s="809"/>
      <c r="I18" s="808">
        <v>3000</v>
      </c>
      <c r="J18" s="817">
        <v>3000</v>
      </c>
      <c r="K18" s="811">
        <v>0</v>
      </c>
    </row>
    <row r="19" spans="1:15" s="118" customFormat="1" ht="15.75" x14ac:dyDescent="0.25">
      <c r="A19" s="95"/>
      <c r="B19" s="978"/>
      <c r="C19" s="651"/>
      <c r="D19" s="652"/>
      <c r="E19" s="979" t="s">
        <v>475</v>
      </c>
      <c r="F19" s="980"/>
      <c r="G19" s="981"/>
      <c r="H19" s="982"/>
      <c r="I19" s="981"/>
      <c r="J19" s="983">
        <v>0</v>
      </c>
      <c r="K19" s="984">
        <v>602.66999999999996</v>
      </c>
    </row>
    <row r="20" spans="1:15" s="118" customFormat="1" ht="15.75" x14ac:dyDescent="0.25">
      <c r="A20" s="95"/>
      <c r="B20" s="978"/>
      <c r="C20" s="651"/>
      <c r="D20" s="652"/>
      <c r="E20" s="979" t="s">
        <v>379</v>
      </c>
      <c r="F20" s="980"/>
      <c r="G20" s="981"/>
      <c r="H20" s="982"/>
      <c r="I20" s="981">
        <v>400</v>
      </c>
      <c r="J20" s="983">
        <v>400</v>
      </c>
      <c r="K20" s="984">
        <v>0</v>
      </c>
    </row>
    <row r="21" spans="1:15" s="118" customFormat="1" ht="16.5" thickBot="1" x14ac:dyDescent="0.3">
      <c r="A21" s="93"/>
      <c r="B21" s="460"/>
      <c r="C21" s="442"/>
      <c r="D21" s="419"/>
      <c r="E21" s="461" t="s">
        <v>383</v>
      </c>
      <c r="F21" s="818"/>
      <c r="G21" s="819"/>
      <c r="H21" s="820"/>
      <c r="I21" s="819">
        <v>120</v>
      </c>
      <c r="J21" s="821">
        <f>SUM(F21:I21)</f>
        <v>120</v>
      </c>
      <c r="K21" s="822">
        <v>0</v>
      </c>
    </row>
    <row r="22" spans="1:15" x14ac:dyDescent="0.2">
      <c r="M22" s="111"/>
      <c r="O22" s="111"/>
    </row>
    <row r="23" spans="1:15" x14ac:dyDescent="0.2">
      <c r="M23" s="111"/>
    </row>
    <row r="26" spans="1:15" ht="23.25" x14ac:dyDescent="0.35">
      <c r="E26" s="985"/>
    </row>
  </sheetData>
  <mergeCells count="9">
    <mergeCell ref="A1:K1"/>
    <mergeCell ref="K3:K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5" zoomScaleNormal="85" workbookViewId="0">
      <selection activeCell="R23" sqref="R23"/>
    </sheetView>
  </sheetViews>
  <sheetFormatPr defaultRowHeight="12.75" x14ac:dyDescent="0.2"/>
  <cols>
    <col min="1" max="1" width="3.85546875" style="1" customWidth="1"/>
    <col min="2" max="2" width="3.42578125" style="79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2" width="16.5703125" style="1109" customWidth="1"/>
    <col min="13" max="16384" width="9.140625" style="16"/>
  </cols>
  <sheetData>
    <row r="1" spans="1:12" ht="23.25" x14ac:dyDescent="0.35">
      <c r="A1" s="1262" t="s">
        <v>300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</row>
    <row r="2" spans="1:12" ht="15.75" thickBot="1" x14ac:dyDescent="0.25">
      <c r="A2" s="90"/>
      <c r="B2" s="90"/>
      <c r="C2" s="19"/>
      <c r="D2" s="19"/>
      <c r="E2" s="19"/>
      <c r="F2" s="19"/>
      <c r="G2" s="19"/>
      <c r="H2" s="19"/>
      <c r="I2" s="19"/>
      <c r="J2" s="19"/>
      <c r="K2" s="19"/>
      <c r="L2" s="1183"/>
    </row>
    <row r="3" spans="1:12" ht="14.25" customHeight="1" x14ac:dyDescent="0.2">
      <c r="A3" s="1404" t="s">
        <v>401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2" t="s">
        <v>453</v>
      </c>
    </row>
    <row r="4" spans="1:12" ht="18.75" customHeight="1" x14ac:dyDescent="0.2">
      <c r="A4" s="130"/>
      <c r="B4" s="1328" t="s">
        <v>129</v>
      </c>
      <c r="C4" s="1372"/>
      <c r="D4" s="1372"/>
      <c r="E4" s="1372"/>
      <c r="F4" s="1372"/>
      <c r="G4" s="1372"/>
      <c r="H4" s="1372"/>
      <c r="I4" s="1372"/>
      <c r="J4" s="1372"/>
      <c r="K4" s="1406"/>
      <c r="L4" s="1403"/>
    </row>
    <row r="5" spans="1:12" ht="15" x14ac:dyDescent="0.2">
      <c r="A5" s="130"/>
      <c r="B5" s="436" t="s">
        <v>92</v>
      </c>
      <c r="C5" s="434" t="s">
        <v>17</v>
      </c>
      <c r="D5" s="434"/>
      <c r="E5" s="1328" t="s">
        <v>18</v>
      </c>
      <c r="F5" s="1326"/>
      <c r="G5" s="1326"/>
      <c r="H5" s="1326"/>
      <c r="I5" s="1326"/>
      <c r="J5" s="1326"/>
      <c r="K5" s="1407"/>
      <c r="L5" s="1403"/>
    </row>
    <row r="6" spans="1:12" ht="15" x14ac:dyDescent="0.2">
      <c r="A6" s="130"/>
      <c r="B6" s="436" t="s">
        <v>93</v>
      </c>
      <c r="C6" s="434" t="s">
        <v>91</v>
      </c>
      <c r="D6" s="434"/>
      <c r="E6" s="435" t="s">
        <v>11</v>
      </c>
      <c r="F6" s="1324">
        <v>610</v>
      </c>
      <c r="G6" s="1324">
        <v>620</v>
      </c>
      <c r="H6" s="1324">
        <v>630</v>
      </c>
      <c r="I6" s="1324">
        <v>640</v>
      </c>
      <c r="J6" s="1335">
        <v>650</v>
      </c>
      <c r="K6" s="1390" t="s">
        <v>9</v>
      </c>
      <c r="L6" s="1403"/>
    </row>
    <row r="7" spans="1:12" ht="15.75" thickBot="1" x14ac:dyDescent="0.25">
      <c r="A7" s="130"/>
      <c r="B7" s="462"/>
      <c r="C7" s="171"/>
      <c r="D7" s="171"/>
      <c r="E7" s="463"/>
      <c r="F7" s="1335"/>
      <c r="G7" s="1335"/>
      <c r="H7" s="1335"/>
      <c r="I7" s="1335"/>
      <c r="J7" s="1273"/>
      <c r="K7" s="1267"/>
      <c r="L7" s="1403"/>
    </row>
    <row r="8" spans="1:12" ht="15" x14ac:dyDescent="0.2">
      <c r="A8" s="131"/>
      <c r="B8" s="966" t="s">
        <v>128</v>
      </c>
      <c r="C8" s="971"/>
      <c r="D8" s="464"/>
      <c r="E8" s="464"/>
      <c r="F8" s="465">
        <f>SUM(F9)</f>
        <v>0</v>
      </c>
      <c r="G8" s="465">
        <f>SUM(G9)</f>
        <v>0</v>
      </c>
      <c r="H8" s="466">
        <f>SUM(H9++H21+H32)</f>
        <v>15100</v>
      </c>
      <c r="I8" s="466">
        <f>+I21</f>
        <v>20680</v>
      </c>
      <c r="J8" s="466">
        <f>+J9+J32</f>
        <v>0</v>
      </c>
      <c r="K8" s="962">
        <f>+H8+I8</f>
        <v>35780</v>
      </c>
      <c r="L8" s="1184">
        <f>SUM(L9+L21+L32)</f>
        <v>24133.19</v>
      </c>
    </row>
    <row r="9" spans="1:12" ht="15.75" x14ac:dyDescent="0.25">
      <c r="A9" s="131"/>
      <c r="B9" s="967"/>
      <c r="C9" s="972" t="s">
        <v>2</v>
      </c>
      <c r="D9" s="457"/>
      <c r="E9" s="457"/>
      <c r="F9" s="467">
        <v>0</v>
      </c>
      <c r="G9" s="467">
        <v>0</v>
      </c>
      <c r="H9" s="468">
        <f>+H10+H17</f>
        <v>13800</v>
      </c>
      <c r="I9" s="468">
        <f>+I10+I17</f>
        <v>0</v>
      </c>
      <c r="J9" s="468">
        <f>+J10+J17</f>
        <v>0</v>
      </c>
      <c r="K9" s="963">
        <f>+K10+K17</f>
        <v>13800</v>
      </c>
      <c r="L9" s="677">
        <f>SUM(L10+L17)</f>
        <v>8546.32</v>
      </c>
    </row>
    <row r="10" spans="1:12" ht="15.75" x14ac:dyDescent="0.25">
      <c r="A10" s="575"/>
      <c r="B10" s="575"/>
      <c r="C10" s="973" t="s">
        <v>227</v>
      </c>
      <c r="D10" s="469" t="s">
        <v>307</v>
      </c>
      <c r="E10" s="470"/>
      <c r="F10" s="471"/>
      <c r="G10" s="471"/>
      <c r="H10" s="472">
        <f>SUM(H11:H16)</f>
        <v>7800</v>
      </c>
      <c r="I10" s="472"/>
      <c r="J10" s="472"/>
      <c r="K10" s="1011">
        <f>SUM(H10:J10)</f>
        <v>7800</v>
      </c>
      <c r="L10" s="683">
        <f>SUM(L11+L12+L13+L14+L15+L16)</f>
        <v>5756.85</v>
      </c>
    </row>
    <row r="11" spans="1:12" ht="15.75" x14ac:dyDescent="0.25">
      <c r="A11" s="131"/>
      <c r="B11" s="87"/>
      <c r="C11" s="974"/>
      <c r="D11" s="185"/>
      <c r="E11" s="671" t="s">
        <v>304</v>
      </c>
      <c r="F11" s="666"/>
      <c r="G11" s="666"/>
      <c r="H11" s="678">
        <v>1600</v>
      </c>
      <c r="I11" s="679"/>
      <c r="J11" s="679"/>
      <c r="K11" s="1012">
        <v>1600</v>
      </c>
      <c r="L11" s="680">
        <v>1021.7</v>
      </c>
    </row>
    <row r="12" spans="1:12" ht="15.75" x14ac:dyDescent="0.25">
      <c r="A12" s="131"/>
      <c r="B12" s="87"/>
      <c r="C12" s="974"/>
      <c r="D12" s="185"/>
      <c r="E12" s="671" t="s">
        <v>301</v>
      </c>
      <c r="F12" s="666"/>
      <c r="G12" s="666"/>
      <c r="H12" s="678">
        <v>500</v>
      </c>
      <c r="I12" s="679"/>
      <c r="J12" s="679"/>
      <c r="K12" s="1012">
        <v>500</v>
      </c>
      <c r="L12" s="680">
        <v>150</v>
      </c>
    </row>
    <row r="13" spans="1:12" ht="15.75" x14ac:dyDescent="0.25">
      <c r="A13" s="131"/>
      <c r="B13" s="87"/>
      <c r="C13" s="974"/>
      <c r="D13" s="185"/>
      <c r="E13" s="671" t="s">
        <v>302</v>
      </c>
      <c r="F13" s="666"/>
      <c r="G13" s="666"/>
      <c r="H13" s="678">
        <v>700</v>
      </c>
      <c r="I13" s="679"/>
      <c r="J13" s="679"/>
      <c r="K13" s="1012">
        <v>700</v>
      </c>
      <c r="L13" s="680">
        <v>1248</v>
      </c>
    </row>
    <row r="14" spans="1:12" ht="15.75" x14ac:dyDescent="0.25">
      <c r="A14" s="131"/>
      <c r="B14" s="87"/>
      <c r="C14" s="974"/>
      <c r="D14" s="185"/>
      <c r="E14" s="671" t="s">
        <v>366</v>
      </c>
      <c r="F14" s="666"/>
      <c r="G14" s="666"/>
      <c r="H14" s="678">
        <v>2000</v>
      </c>
      <c r="I14" s="679"/>
      <c r="J14" s="679"/>
      <c r="K14" s="1012">
        <v>2000</v>
      </c>
      <c r="L14" s="680">
        <v>969</v>
      </c>
    </row>
    <row r="15" spans="1:12" ht="15.75" x14ac:dyDescent="0.25">
      <c r="A15" s="131"/>
      <c r="B15" s="87"/>
      <c r="C15" s="974"/>
      <c r="D15" s="185"/>
      <c r="E15" s="671" t="s">
        <v>488</v>
      </c>
      <c r="F15" s="666"/>
      <c r="G15" s="666"/>
      <c r="H15" s="678">
        <v>0</v>
      </c>
      <c r="I15" s="679"/>
      <c r="J15" s="679"/>
      <c r="K15" s="1012">
        <v>0</v>
      </c>
      <c r="L15" s="680">
        <v>633.25</v>
      </c>
    </row>
    <row r="16" spans="1:12" ht="15.75" x14ac:dyDescent="0.25">
      <c r="A16" s="131"/>
      <c r="B16" s="87"/>
      <c r="C16" s="974"/>
      <c r="D16" s="185"/>
      <c r="E16" s="671" t="s">
        <v>303</v>
      </c>
      <c r="F16" s="666"/>
      <c r="G16" s="666"/>
      <c r="H16" s="678">
        <v>3000</v>
      </c>
      <c r="I16" s="679"/>
      <c r="J16" s="679"/>
      <c r="K16" s="1012">
        <v>3000</v>
      </c>
      <c r="L16" s="680">
        <v>1734.9</v>
      </c>
    </row>
    <row r="17" spans="1:15" ht="15.75" x14ac:dyDescent="0.25">
      <c r="A17" s="575"/>
      <c r="B17" s="575"/>
      <c r="C17" s="973" t="s">
        <v>305</v>
      </c>
      <c r="D17" s="469" t="s">
        <v>3</v>
      </c>
      <c r="E17" s="681"/>
      <c r="F17" s="664">
        <f>F25</f>
        <v>0</v>
      </c>
      <c r="G17" s="664">
        <f>SUM(G20)</f>
        <v>0</v>
      </c>
      <c r="H17" s="682">
        <f>SUM(H18:H20)</f>
        <v>6000</v>
      </c>
      <c r="I17" s="682">
        <f>SUM(I20)</f>
        <v>0</v>
      </c>
      <c r="J17" s="682">
        <f>SUM(J20)</f>
        <v>0</v>
      </c>
      <c r="K17" s="964">
        <f t="shared" ref="K17" si="0">SUM(F17:J17)</f>
        <v>6000</v>
      </c>
      <c r="L17" s="683">
        <f>L18+L19+L20</f>
        <v>2789.4700000000003</v>
      </c>
    </row>
    <row r="18" spans="1:15" ht="15.75" x14ac:dyDescent="0.25">
      <c r="A18" s="575"/>
      <c r="B18" s="968"/>
      <c r="C18" s="975"/>
      <c r="D18" s="689"/>
      <c r="E18" s="692" t="s">
        <v>373</v>
      </c>
      <c r="F18" s="690"/>
      <c r="G18" s="690"/>
      <c r="H18" s="693">
        <v>3000</v>
      </c>
      <c r="I18" s="691"/>
      <c r="J18" s="691"/>
      <c r="K18" s="1013">
        <v>3000</v>
      </c>
      <c r="L18" s="694">
        <v>1474</v>
      </c>
    </row>
    <row r="19" spans="1:15" ht="15.75" x14ac:dyDescent="0.25">
      <c r="A19" s="575"/>
      <c r="B19" s="968"/>
      <c r="C19" s="975"/>
      <c r="D19" s="689"/>
      <c r="E19" s="692" t="s">
        <v>186</v>
      </c>
      <c r="F19" s="690"/>
      <c r="G19" s="690"/>
      <c r="H19" s="693"/>
      <c r="I19" s="691"/>
      <c r="J19" s="691"/>
      <c r="K19" s="1013">
        <v>0</v>
      </c>
      <c r="L19" s="694">
        <v>518.03</v>
      </c>
    </row>
    <row r="20" spans="1:15" ht="15.75" x14ac:dyDescent="0.25">
      <c r="A20" s="131"/>
      <c r="B20" s="131"/>
      <c r="C20" s="974"/>
      <c r="D20" s="185"/>
      <c r="E20" s="665" t="s">
        <v>306</v>
      </c>
      <c r="F20" s="666"/>
      <c r="G20" s="666"/>
      <c r="H20" s="678">
        <v>3000</v>
      </c>
      <c r="I20" s="679"/>
      <c r="J20" s="679"/>
      <c r="K20" s="1012">
        <v>3000</v>
      </c>
      <c r="L20" s="680">
        <v>797.44</v>
      </c>
    </row>
    <row r="21" spans="1:15" ht="15.75" x14ac:dyDescent="0.25">
      <c r="A21" s="131"/>
      <c r="B21" s="969"/>
      <c r="C21" s="976"/>
      <c r="D21" s="476"/>
      <c r="E21" s="684" t="s">
        <v>390</v>
      </c>
      <c r="F21" s="685"/>
      <c r="G21" s="685"/>
      <c r="H21" s="686"/>
      <c r="I21" s="687">
        <f>SUM(I22+I23+I24+I25+I26+I27+I28+I29+I30+I31)</f>
        <v>20680</v>
      </c>
      <c r="J21" s="686"/>
      <c r="K21" s="965">
        <f>I21</f>
        <v>20680</v>
      </c>
      <c r="L21" s="687">
        <f>SUM(L22+L23+L24+L25+L26+L27+L28+L29+L30+L31)</f>
        <v>13100</v>
      </c>
      <c r="O21" s="749"/>
    </row>
    <row r="22" spans="1:15" ht="15.75" x14ac:dyDescent="0.25">
      <c r="A22" s="131"/>
      <c r="B22" s="131"/>
      <c r="C22" s="974"/>
      <c r="D22" s="185"/>
      <c r="E22" s="665" t="s">
        <v>433</v>
      </c>
      <c r="F22" s="666"/>
      <c r="G22" s="666"/>
      <c r="H22" s="678"/>
      <c r="I22" s="798">
        <v>13000</v>
      </c>
      <c r="J22" s="798"/>
      <c r="K22" s="1014"/>
      <c r="L22" s="680">
        <v>6500</v>
      </c>
    </row>
    <row r="23" spans="1:15" ht="15.75" x14ac:dyDescent="0.25">
      <c r="A23" s="131"/>
      <c r="B23" s="131"/>
      <c r="C23" s="974"/>
      <c r="D23" s="185"/>
      <c r="E23" s="665" t="s">
        <v>367</v>
      </c>
      <c r="F23" s="666"/>
      <c r="G23" s="666"/>
      <c r="H23" s="678"/>
      <c r="I23" s="679">
        <v>4000</v>
      </c>
      <c r="J23" s="679"/>
      <c r="K23" s="1012"/>
      <c r="L23" s="680">
        <v>4000</v>
      </c>
    </row>
    <row r="24" spans="1:15" ht="15.75" x14ac:dyDescent="0.25">
      <c r="A24" s="131"/>
      <c r="B24" s="131"/>
      <c r="C24" s="974"/>
      <c r="D24" s="185"/>
      <c r="E24" s="665" t="s">
        <v>368</v>
      </c>
      <c r="F24" s="666"/>
      <c r="G24" s="666"/>
      <c r="H24" s="678"/>
      <c r="I24" s="679">
        <v>500</v>
      </c>
      <c r="J24" s="679"/>
      <c r="K24" s="1012"/>
      <c r="L24" s="680">
        <v>500</v>
      </c>
    </row>
    <row r="25" spans="1:15" ht="15.75" x14ac:dyDescent="0.25">
      <c r="A25" s="131"/>
      <c r="B25" s="131"/>
      <c r="C25" s="974"/>
      <c r="D25" s="185"/>
      <c r="E25" s="665" t="s">
        <v>369</v>
      </c>
      <c r="F25" s="666"/>
      <c r="G25" s="666"/>
      <c r="H25" s="678"/>
      <c r="I25" s="679">
        <v>700</v>
      </c>
      <c r="J25" s="679"/>
      <c r="K25" s="1012"/>
      <c r="L25" s="680">
        <v>700</v>
      </c>
    </row>
    <row r="26" spans="1:15" ht="15.75" x14ac:dyDescent="0.25">
      <c r="A26" s="131"/>
      <c r="B26" s="131"/>
      <c r="C26" s="974"/>
      <c r="D26" s="185"/>
      <c r="E26" s="665" t="s">
        <v>370</v>
      </c>
      <c r="F26" s="666"/>
      <c r="G26" s="666"/>
      <c r="H26" s="678"/>
      <c r="I26" s="679">
        <v>500</v>
      </c>
      <c r="J26" s="679"/>
      <c r="K26" s="1012"/>
      <c r="L26" s="680">
        <v>500</v>
      </c>
    </row>
    <row r="27" spans="1:15" ht="15.75" x14ac:dyDescent="0.25">
      <c r="A27" s="131"/>
      <c r="B27" s="131"/>
      <c r="C27" s="974"/>
      <c r="D27" s="185"/>
      <c r="E27" s="665" t="s">
        <v>346</v>
      </c>
      <c r="F27" s="666"/>
      <c r="G27" s="666"/>
      <c r="H27" s="678"/>
      <c r="I27" s="679">
        <v>700</v>
      </c>
      <c r="J27" s="679"/>
      <c r="K27" s="1012"/>
      <c r="L27" s="680">
        <v>700</v>
      </c>
    </row>
    <row r="28" spans="1:15" ht="15.75" x14ac:dyDescent="0.25">
      <c r="A28" s="131"/>
      <c r="B28" s="131"/>
      <c r="C28" s="974"/>
      <c r="D28" s="185"/>
      <c r="E28" s="665" t="s">
        <v>371</v>
      </c>
      <c r="F28" s="666"/>
      <c r="G28" s="666"/>
      <c r="H28" s="678"/>
      <c r="I28" s="679">
        <v>30</v>
      </c>
      <c r="J28" s="679"/>
      <c r="K28" s="1012"/>
      <c r="L28" s="680">
        <v>0</v>
      </c>
    </row>
    <row r="29" spans="1:15" ht="15.75" x14ac:dyDescent="0.25">
      <c r="A29" s="131"/>
      <c r="B29" s="131"/>
      <c r="C29" s="974"/>
      <c r="D29" s="185"/>
      <c r="E29" s="665" t="s">
        <v>434</v>
      </c>
      <c r="F29" s="666"/>
      <c r="G29" s="666"/>
      <c r="H29" s="678"/>
      <c r="I29" s="679">
        <v>550</v>
      </c>
      <c r="J29" s="679"/>
      <c r="K29" s="1012"/>
      <c r="L29" s="680">
        <v>0</v>
      </c>
    </row>
    <row r="30" spans="1:15" ht="15.75" x14ac:dyDescent="0.25">
      <c r="A30" s="131"/>
      <c r="B30" s="131"/>
      <c r="C30" s="974"/>
      <c r="D30" s="185"/>
      <c r="E30" s="665" t="s">
        <v>435</v>
      </c>
      <c r="F30" s="666"/>
      <c r="G30" s="666"/>
      <c r="H30" s="678"/>
      <c r="I30" s="679">
        <v>500</v>
      </c>
      <c r="J30" s="679"/>
      <c r="K30" s="1012"/>
      <c r="L30" s="680">
        <v>0</v>
      </c>
    </row>
    <row r="31" spans="1:15" ht="15.75" x14ac:dyDescent="0.25">
      <c r="A31" s="131"/>
      <c r="B31" s="131"/>
      <c r="C31" s="974"/>
      <c r="D31" s="185"/>
      <c r="E31" s="665" t="s">
        <v>372</v>
      </c>
      <c r="F31" s="666"/>
      <c r="G31" s="666"/>
      <c r="H31" s="678"/>
      <c r="I31" s="679">
        <v>200</v>
      </c>
      <c r="J31" s="679"/>
      <c r="K31" s="1012"/>
      <c r="L31" s="680">
        <v>200</v>
      </c>
    </row>
    <row r="32" spans="1:15" ht="15.75" x14ac:dyDescent="0.25">
      <c r="A32" s="131"/>
      <c r="B32" s="970"/>
      <c r="C32" s="977"/>
      <c r="D32" s="477"/>
      <c r="E32" s="684" t="s">
        <v>319</v>
      </c>
      <c r="F32" s="685"/>
      <c r="G32" s="685"/>
      <c r="H32" s="688">
        <f>SUM(H33+H34)</f>
        <v>1300</v>
      </c>
      <c r="I32" s="686"/>
      <c r="J32" s="686"/>
      <c r="K32" s="1086">
        <f>SUM(K33+K34)</f>
        <v>1300</v>
      </c>
      <c r="L32" s="687">
        <f>SUM(L33:L34)</f>
        <v>2486.87</v>
      </c>
    </row>
    <row r="33" spans="1:12" ht="15.75" x14ac:dyDescent="0.25">
      <c r="A33" s="131"/>
      <c r="B33" s="1044"/>
      <c r="C33" s="1045"/>
      <c r="D33" s="652"/>
      <c r="E33" s="668" t="s">
        <v>320</v>
      </c>
      <c r="F33" s="669"/>
      <c r="G33" s="669"/>
      <c r="H33" s="1046">
        <v>1000</v>
      </c>
      <c r="I33" s="1047"/>
      <c r="J33" s="1047"/>
      <c r="K33" s="1048">
        <v>1000</v>
      </c>
      <c r="L33" s="841">
        <v>2245.67</v>
      </c>
    </row>
    <row r="34" spans="1:12" ht="16.5" thickBot="1" x14ac:dyDescent="0.3">
      <c r="A34" s="1041"/>
      <c r="B34" s="1042"/>
      <c r="C34" s="185"/>
      <c r="D34" s="185"/>
      <c r="E34" s="665" t="s">
        <v>389</v>
      </c>
      <c r="F34" s="666"/>
      <c r="G34" s="666"/>
      <c r="H34" s="678">
        <v>300</v>
      </c>
      <c r="I34" s="679"/>
      <c r="J34" s="679"/>
      <c r="K34" s="1012">
        <v>300</v>
      </c>
      <c r="L34" s="1087">
        <v>241.2</v>
      </c>
    </row>
  </sheetData>
  <mergeCells count="11">
    <mergeCell ref="A1:L1"/>
    <mergeCell ref="L3:L7"/>
    <mergeCell ref="A3:K3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workbookViewId="0">
      <selection activeCell="F12" sqref="F12"/>
    </sheetView>
  </sheetViews>
  <sheetFormatPr defaultRowHeight="12.75" x14ac:dyDescent="0.2"/>
  <cols>
    <col min="3" max="3" width="24.140625" customWidth="1"/>
    <col min="4" max="4" width="11.7109375" customWidth="1"/>
    <col min="5" max="5" width="13.5703125" customWidth="1"/>
    <col min="6" max="6" width="11.5703125" customWidth="1"/>
  </cols>
  <sheetData>
    <row r="4" spans="2:7" ht="23.25" x14ac:dyDescent="0.35">
      <c r="B4" s="1262" t="s">
        <v>421</v>
      </c>
      <c r="C4" s="1262"/>
      <c r="D4" s="1262"/>
      <c r="E4" s="1262"/>
      <c r="F4" s="1262"/>
      <c r="G4" s="19"/>
    </row>
    <row r="5" spans="2:7" ht="15" x14ac:dyDescent="0.2">
      <c r="B5" s="90"/>
      <c r="C5" s="19"/>
      <c r="D5" s="19"/>
      <c r="E5" s="19"/>
      <c r="F5" s="19"/>
      <c r="G5" s="19"/>
    </row>
    <row r="6" spans="2:7" ht="15.75" customHeight="1" x14ac:dyDescent="0.25">
      <c r="B6" s="1327" t="s">
        <v>392</v>
      </c>
      <c r="C6" s="1327"/>
      <c r="D6" s="1327"/>
      <c r="E6" s="1327"/>
      <c r="F6" s="1409" t="s">
        <v>476</v>
      </c>
      <c r="G6" s="19"/>
    </row>
    <row r="7" spans="2:7" ht="15" x14ac:dyDescent="0.2">
      <c r="B7" s="1119"/>
      <c r="C7" s="435"/>
      <c r="D7" s="1329"/>
      <c r="E7" s="1329"/>
      <c r="F7" s="1410"/>
      <c r="G7" s="19"/>
    </row>
    <row r="8" spans="2:7" ht="15" x14ac:dyDescent="0.2">
      <c r="B8" s="1328" t="s">
        <v>92</v>
      </c>
      <c r="C8" s="435"/>
      <c r="D8" s="1116"/>
      <c r="E8" s="1116"/>
      <c r="F8" s="1410"/>
      <c r="G8" s="19"/>
    </row>
    <row r="9" spans="2:7" ht="15" x14ac:dyDescent="0.2">
      <c r="B9" s="1328"/>
      <c r="C9" s="1328" t="s">
        <v>11</v>
      </c>
      <c r="D9" s="1324">
        <v>630</v>
      </c>
      <c r="E9" s="1324" t="s">
        <v>9</v>
      </c>
      <c r="F9" s="1410"/>
      <c r="G9" s="19"/>
    </row>
    <row r="10" spans="2:7" ht="15" x14ac:dyDescent="0.2">
      <c r="B10" s="1328"/>
      <c r="C10" s="1328"/>
      <c r="D10" s="1324"/>
      <c r="E10" s="1324"/>
      <c r="F10" s="1410"/>
      <c r="G10" s="19"/>
    </row>
    <row r="11" spans="2:7" ht="15.75" x14ac:dyDescent="0.25">
      <c r="B11" s="1408"/>
      <c r="C11" s="1408"/>
      <c r="D11" s="1121">
        <f>SUM(D13:D17)</f>
        <v>12250</v>
      </c>
      <c r="E11" s="1121">
        <f>SUM(E13:E17)</f>
        <v>12250</v>
      </c>
      <c r="F11" s="1121">
        <f>SUM(F13:F17)</f>
        <v>6173.92</v>
      </c>
      <c r="G11" s="19"/>
    </row>
    <row r="12" spans="2:7" ht="15.75" x14ac:dyDescent="0.25">
      <c r="B12" s="574">
        <v>1</v>
      </c>
      <c r="C12" s="182"/>
      <c r="D12" s="664">
        <f>SUM(D13+D14+D15+D16+D17)</f>
        <v>12250</v>
      </c>
      <c r="E12" s="664">
        <f>SUM(E13+E14+E15+E16+E17)</f>
        <v>12250</v>
      </c>
      <c r="F12" s="664">
        <f>SUM(F13+F14+F15+F16+F17)</f>
        <v>6173.92</v>
      </c>
      <c r="G12" s="19"/>
    </row>
    <row r="13" spans="2:7" ht="15.75" x14ac:dyDescent="0.25">
      <c r="B13" s="1117"/>
      <c r="C13" s="393" t="s">
        <v>277</v>
      </c>
      <c r="D13" s="665">
        <v>5500</v>
      </c>
      <c r="E13" s="1122">
        <v>5500</v>
      </c>
      <c r="F13" s="671">
        <v>3324.49</v>
      </c>
      <c r="G13" s="16"/>
    </row>
    <row r="14" spans="2:7" ht="15.75" x14ac:dyDescent="0.25">
      <c r="B14" s="1117"/>
      <c r="C14" s="393" t="s">
        <v>422</v>
      </c>
      <c r="D14" s="665">
        <v>2500</v>
      </c>
      <c r="E14" s="1122">
        <v>2500</v>
      </c>
      <c r="F14" s="671">
        <v>480.09</v>
      </c>
      <c r="G14" s="16"/>
    </row>
    <row r="15" spans="2:7" ht="15.75" x14ac:dyDescent="0.25">
      <c r="B15" s="1117"/>
      <c r="C15" s="393" t="s">
        <v>424</v>
      </c>
      <c r="D15" s="665">
        <v>1750</v>
      </c>
      <c r="E15" s="1122">
        <v>1750</v>
      </c>
      <c r="F15" s="671">
        <v>655.96</v>
      </c>
      <c r="G15" s="16"/>
    </row>
    <row r="16" spans="2:7" ht="15.75" x14ac:dyDescent="0.25">
      <c r="B16" s="1117"/>
      <c r="C16" s="393" t="s">
        <v>364</v>
      </c>
      <c r="D16" s="665">
        <v>1000</v>
      </c>
      <c r="E16" s="1122">
        <v>1000</v>
      </c>
      <c r="F16" s="671">
        <v>44.78</v>
      </c>
      <c r="G16" s="16"/>
    </row>
    <row r="17" spans="2:7" ht="15.75" x14ac:dyDescent="0.25">
      <c r="B17" s="1123"/>
      <c r="C17" s="1124" t="s">
        <v>423</v>
      </c>
      <c r="D17" s="1125">
        <v>1500</v>
      </c>
      <c r="E17" s="1126">
        <v>1500</v>
      </c>
      <c r="F17" s="1125">
        <v>1668.6</v>
      </c>
      <c r="G17" s="16"/>
    </row>
    <row r="18" spans="2:7" x14ac:dyDescent="0.2">
      <c r="B18" s="79"/>
      <c r="C18" s="16"/>
      <c r="D18" s="16"/>
      <c r="E18" s="16"/>
      <c r="F18" s="16"/>
      <c r="G18" s="16"/>
    </row>
    <row r="20" spans="2:7" x14ac:dyDescent="0.2">
      <c r="E20" s="1127"/>
    </row>
    <row r="22" spans="2:7" x14ac:dyDescent="0.2">
      <c r="D22">
        <v>0</v>
      </c>
    </row>
  </sheetData>
  <mergeCells count="9">
    <mergeCell ref="D9:D10"/>
    <mergeCell ref="E9:E10"/>
    <mergeCell ref="B11:C11"/>
    <mergeCell ref="B4:F4"/>
    <mergeCell ref="B6:E6"/>
    <mergeCell ref="F6:F10"/>
    <mergeCell ref="D7:E7"/>
    <mergeCell ref="B8:B10"/>
    <mergeCell ref="C9:C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6"/>
  <sheetViews>
    <sheetView workbookViewId="0">
      <selection activeCell="D22" sqref="D22"/>
    </sheetView>
  </sheetViews>
  <sheetFormatPr defaultRowHeight="12.75" x14ac:dyDescent="0.2"/>
  <cols>
    <col min="3" max="3" width="23.85546875" customWidth="1"/>
    <col min="4" max="4" width="14.7109375" customWidth="1"/>
    <col min="5" max="5" width="12.5703125" customWidth="1"/>
    <col min="6" max="6" width="11.140625" customWidth="1"/>
  </cols>
  <sheetData>
    <row r="3" spans="3:7" ht="23.25" x14ac:dyDescent="0.35">
      <c r="C3" s="1262" t="s">
        <v>420</v>
      </c>
      <c r="D3" s="1262"/>
      <c r="E3" s="1262"/>
      <c r="F3" s="1262"/>
      <c r="G3" s="19"/>
    </row>
    <row r="4" spans="3:7" ht="15" x14ac:dyDescent="0.2">
      <c r="C4" s="19"/>
      <c r="D4" s="19"/>
      <c r="E4" s="19"/>
      <c r="F4" s="19"/>
      <c r="G4" s="19"/>
    </row>
    <row r="5" spans="3:7" ht="15.75" customHeight="1" x14ac:dyDescent="0.25">
      <c r="C5" s="1327" t="s">
        <v>392</v>
      </c>
      <c r="D5" s="1327"/>
      <c r="E5" s="1327"/>
      <c r="F5" s="1411" t="s">
        <v>453</v>
      </c>
      <c r="G5" s="19"/>
    </row>
    <row r="6" spans="3:7" ht="15" x14ac:dyDescent="0.2">
      <c r="C6" s="435"/>
      <c r="D6" s="1329"/>
      <c r="E6" s="1329"/>
      <c r="F6" s="1412"/>
      <c r="G6" s="19"/>
    </row>
    <row r="7" spans="3:7" ht="15" x14ac:dyDescent="0.2">
      <c r="C7" s="435"/>
      <c r="D7" s="1115"/>
      <c r="E7" s="1115"/>
      <c r="F7" s="1412"/>
      <c r="G7" s="19"/>
    </row>
    <row r="8" spans="3:7" ht="15" x14ac:dyDescent="0.2">
      <c r="C8" s="1328" t="s">
        <v>11</v>
      </c>
      <c r="D8" s="1324">
        <v>630</v>
      </c>
      <c r="E8" s="1324" t="s">
        <v>9</v>
      </c>
      <c r="F8" s="1412"/>
      <c r="G8" s="19"/>
    </row>
    <row r="9" spans="3:7" ht="15" x14ac:dyDescent="0.2">
      <c r="C9" s="1328"/>
      <c r="D9" s="1324"/>
      <c r="E9" s="1324"/>
      <c r="F9" s="1412"/>
      <c r="G9" s="19"/>
    </row>
    <row r="10" spans="3:7" ht="15.75" x14ac:dyDescent="0.25">
      <c r="C10" s="1120"/>
      <c r="D10" s="1121">
        <f>SUM(D12:D16)</f>
        <v>50900</v>
      </c>
      <c r="E10" s="1121">
        <f>SUM(E12:E16)</f>
        <v>50900</v>
      </c>
      <c r="F10" s="1121">
        <f>SUM(F12:F16)</f>
        <v>32540.5</v>
      </c>
      <c r="G10" s="19"/>
    </row>
    <row r="11" spans="3:7" ht="15.75" x14ac:dyDescent="0.25">
      <c r="C11" s="182"/>
      <c r="D11" s="664">
        <f>SUM(D12+D13+D14+D15+D16)</f>
        <v>50900</v>
      </c>
      <c r="E11" s="664">
        <f>SUM(E12+E13+E14+E15+E16+E19)</f>
        <v>50900</v>
      </c>
      <c r="F11" s="664">
        <f>SUM(F12+F13+F15+F16+F14)</f>
        <v>32540.5</v>
      </c>
      <c r="G11" s="19"/>
    </row>
    <row r="12" spans="3:7" ht="15.75" x14ac:dyDescent="0.25">
      <c r="C12" s="393" t="s">
        <v>364</v>
      </c>
      <c r="D12" s="665">
        <v>0</v>
      </c>
      <c r="E12" s="1122">
        <v>0</v>
      </c>
      <c r="F12" s="671">
        <v>0</v>
      </c>
      <c r="G12" s="16"/>
    </row>
    <row r="13" spans="3:7" ht="15.75" x14ac:dyDescent="0.25">
      <c r="C13" s="393" t="s">
        <v>277</v>
      </c>
      <c r="D13" s="665">
        <v>12000</v>
      </c>
      <c r="E13" s="1122">
        <v>12000</v>
      </c>
      <c r="F13" s="671">
        <v>11909.44</v>
      </c>
      <c r="G13" s="16"/>
    </row>
    <row r="14" spans="3:7" ht="15.75" x14ac:dyDescent="0.25">
      <c r="C14" s="393" t="s">
        <v>426</v>
      </c>
      <c r="D14" s="665">
        <v>5500</v>
      </c>
      <c r="E14" s="1122">
        <v>5500</v>
      </c>
      <c r="F14" s="671">
        <v>3593.48</v>
      </c>
      <c r="G14" s="16"/>
    </row>
    <row r="15" spans="3:7" ht="15.75" x14ac:dyDescent="0.25">
      <c r="C15" s="393" t="s">
        <v>425</v>
      </c>
      <c r="D15" s="665">
        <v>30000</v>
      </c>
      <c r="E15" s="1122">
        <v>30000</v>
      </c>
      <c r="F15" s="671">
        <v>15207.58</v>
      </c>
      <c r="G15" s="16"/>
    </row>
    <row r="16" spans="3:7" ht="15.75" x14ac:dyDescent="0.25">
      <c r="C16" s="1124" t="s">
        <v>424</v>
      </c>
      <c r="D16" s="1125">
        <v>3400</v>
      </c>
      <c r="E16" s="1126">
        <v>3400</v>
      </c>
      <c r="F16" s="1125">
        <v>1830</v>
      </c>
      <c r="G16" s="16"/>
    </row>
  </sheetData>
  <mergeCells count="7">
    <mergeCell ref="E8:E9"/>
    <mergeCell ref="C3:F3"/>
    <mergeCell ref="C5:E5"/>
    <mergeCell ref="F5:F9"/>
    <mergeCell ref="D6:E6"/>
    <mergeCell ref="C8:C9"/>
    <mergeCell ref="D8:D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zoomScaleNormal="100" workbookViewId="0">
      <selection activeCell="H17" sqref="H17"/>
    </sheetView>
  </sheetViews>
  <sheetFormatPr defaultRowHeight="12.75" x14ac:dyDescent="0.2"/>
  <cols>
    <col min="1" max="1" width="3.85546875" style="1" customWidth="1"/>
    <col min="2" max="2" width="3.42578125" style="79" customWidth="1"/>
    <col min="3" max="3" width="7.28515625" style="16" customWidth="1"/>
    <col min="4" max="4" width="42.85546875" style="16" customWidth="1"/>
    <col min="5" max="8" width="15.7109375" style="16" customWidth="1"/>
    <col min="9" max="9" width="15.7109375" style="1109" customWidth="1"/>
    <col min="10" max="10" width="12.7109375" style="749" customWidth="1"/>
    <col min="11" max="11" width="9.140625" style="16"/>
    <col min="12" max="12" width="12.85546875" style="16" bestFit="1" customWidth="1"/>
    <col min="13" max="13" width="11.85546875" style="16" bestFit="1" customWidth="1"/>
    <col min="14" max="16384" width="9.140625" style="16"/>
  </cols>
  <sheetData>
    <row r="1" spans="1:13" ht="30" customHeight="1" x14ac:dyDescent="0.2">
      <c r="A1" s="1413" t="s">
        <v>405</v>
      </c>
      <c r="B1" s="1414"/>
      <c r="C1" s="1414"/>
      <c r="D1" s="1414"/>
      <c r="E1" s="1414"/>
      <c r="F1" s="1414"/>
      <c r="G1" s="1414"/>
      <c r="H1" s="1414"/>
      <c r="I1" s="1414"/>
      <c r="J1" s="1414"/>
    </row>
    <row r="2" spans="1:13" ht="30" customHeight="1" thickBot="1" x14ac:dyDescent="0.25">
      <c r="A2" s="151"/>
      <c r="B2" s="151"/>
      <c r="C2" s="151"/>
      <c r="D2" s="151"/>
      <c r="E2" s="151"/>
      <c r="F2" s="151"/>
      <c r="G2" s="151"/>
      <c r="H2" s="151"/>
      <c r="I2" s="1099"/>
    </row>
    <row r="3" spans="1:13" ht="21.75" customHeight="1" x14ac:dyDescent="0.25">
      <c r="A3" s="1417" t="s">
        <v>427</v>
      </c>
      <c r="B3" s="1418"/>
      <c r="C3" s="1418"/>
      <c r="D3" s="1418"/>
      <c r="E3" s="1418"/>
      <c r="F3" s="1418"/>
      <c r="G3" s="1418"/>
      <c r="H3" s="1418"/>
      <c r="I3" s="1419"/>
      <c r="J3" s="1415" t="s">
        <v>511</v>
      </c>
    </row>
    <row r="4" spans="1:13" ht="18.75" customHeight="1" x14ac:dyDescent="0.25">
      <c r="A4" s="100"/>
      <c r="B4" s="480"/>
      <c r="C4" s="481"/>
      <c r="D4" s="482"/>
      <c r="E4" s="1420" t="s">
        <v>145</v>
      </c>
      <c r="F4" s="1421"/>
      <c r="G4" s="1421"/>
      <c r="H4" s="1421"/>
      <c r="I4" s="1100"/>
      <c r="J4" s="1416"/>
    </row>
    <row r="5" spans="1:13" ht="15.75" thickBot="1" x14ac:dyDescent="0.25">
      <c r="A5" s="99"/>
      <c r="B5" s="483" t="s">
        <v>92</v>
      </c>
      <c r="C5" s="484" t="s">
        <v>17</v>
      </c>
      <c r="D5" s="485"/>
      <c r="E5" s="486" t="s">
        <v>18</v>
      </c>
      <c r="F5" s="487"/>
      <c r="G5" s="487"/>
      <c r="H5" s="487"/>
      <c r="I5" s="1101"/>
      <c r="J5" s="1416"/>
    </row>
    <row r="6" spans="1:13" ht="15" x14ac:dyDescent="0.2">
      <c r="A6" s="100"/>
      <c r="B6" s="488" t="s">
        <v>93</v>
      </c>
      <c r="C6" s="489" t="s">
        <v>91</v>
      </c>
      <c r="D6" s="490" t="s">
        <v>11</v>
      </c>
      <c r="E6" s="1424">
        <v>711</v>
      </c>
      <c r="F6" s="1422">
        <v>713</v>
      </c>
      <c r="G6" s="1422">
        <v>716</v>
      </c>
      <c r="H6" s="1422">
        <v>717</v>
      </c>
      <c r="I6" s="1102" t="s">
        <v>337</v>
      </c>
      <c r="J6" s="1416"/>
    </row>
    <row r="7" spans="1:13" ht="3.75" customHeight="1" thickBot="1" x14ac:dyDescent="0.25">
      <c r="A7" s="101"/>
      <c r="B7" s="488"/>
      <c r="C7" s="489"/>
      <c r="D7" s="491"/>
      <c r="E7" s="1425"/>
      <c r="F7" s="1423"/>
      <c r="G7" s="1423"/>
      <c r="H7" s="1423"/>
      <c r="I7" s="1103"/>
      <c r="J7" s="1416"/>
    </row>
    <row r="8" spans="1:13" ht="28.5" customHeight="1" thickTop="1" x14ac:dyDescent="0.2">
      <c r="A8" s="102"/>
      <c r="B8" s="492"/>
      <c r="C8" s="493"/>
      <c r="D8" s="494" t="s">
        <v>146</v>
      </c>
      <c r="E8" s="611">
        <f>+E9</f>
        <v>0</v>
      </c>
      <c r="F8" s="611">
        <f>+F9</f>
        <v>0</v>
      </c>
      <c r="G8" s="495">
        <f>+G9</f>
        <v>0</v>
      </c>
      <c r="H8" s="495">
        <f>+H9</f>
        <v>167232</v>
      </c>
      <c r="I8" s="1104">
        <f>H8</f>
        <v>167232</v>
      </c>
      <c r="J8" s="1220">
        <f>SUM(J10+J11+J12+J13+J14++J15+J16+J17+J18+J19)</f>
        <v>16305.939999999999</v>
      </c>
      <c r="M8" s="633"/>
    </row>
    <row r="9" spans="1:13" ht="15.75" x14ac:dyDescent="0.25">
      <c r="A9" s="88"/>
      <c r="B9" s="496">
        <v>4</v>
      </c>
      <c r="C9" s="496"/>
      <c r="D9" s="497" t="s">
        <v>321</v>
      </c>
      <c r="E9" s="613">
        <f>SUM(E10:E19)</f>
        <v>0</v>
      </c>
      <c r="F9" s="613">
        <f>SUM(F10:F19)</f>
        <v>0</v>
      </c>
      <c r="G9" s="501">
        <f>SUM(G10:G19)</f>
        <v>0</v>
      </c>
      <c r="H9" s="613">
        <f>SUM(H10:H19)</f>
        <v>167232</v>
      </c>
      <c r="I9" s="1105">
        <f>H9</f>
        <v>167232</v>
      </c>
      <c r="J9" s="1220">
        <f>SUM(J11+J12+J13+J14+J15++J16+J17+J18+J19+J20)</f>
        <v>16305.939999999999</v>
      </c>
    </row>
    <row r="10" spans="1:13" ht="15" x14ac:dyDescent="0.2">
      <c r="A10" s="88">
        <v>1</v>
      </c>
      <c r="B10" s="458"/>
      <c r="C10" s="498"/>
      <c r="D10" s="499" t="s">
        <v>477</v>
      </c>
      <c r="E10" s="612"/>
      <c r="F10" s="410"/>
      <c r="G10" s="473"/>
      <c r="H10" s="410">
        <v>46000</v>
      </c>
      <c r="I10" s="1106"/>
      <c r="J10" s="1221">
        <v>0</v>
      </c>
    </row>
    <row r="11" spans="1:13" ht="15" x14ac:dyDescent="0.2">
      <c r="A11" s="89">
        <v>2</v>
      </c>
      <c r="B11" s="458"/>
      <c r="C11" s="498"/>
      <c r="D11" s="499" t="s">
        <v>409</v>
      </c>
      <c r="E11" s="612"/>
      <c r="F11" s="410"/>
      <c r="G11" s="473"/>
      <c r="H11" s="410">
        <v>20000</v>
      </c>
      <c r="I11" s="1106"/>
      <c r="J11" s="1221">
        <v>0</v>
      </c>
    </row>
    <row r="12" spans="1:13" ht="15" x14ac:dyDescent="0.2">
      <c r="A12" s="88">
        <v>3</v>
      </c>
      <c r="B12" s="458"/>
      <c r="C12" s="498"/>
      <c r="D12" s="499" t="s">
        <v>381</v>
      </c>
      <c r="E12" s="612"/>
      <c r="F12" s="410"/>
      <c r="G12" s="473"/>
      <c r="H12" s="410">
        <v>30000</v>
      </c>
      <c r="I12" s="1106"/>
      <c r="J12" s="1221">
        <v>0</v>
      </c>
    </row>
    <row r="13" spans="1:13" ht="15" x14ac:dyDescent="0.2">
      <c r="A13" s="88">
        <v>4</v>
      </c>
      <c r="B13" s="458"/>
      <c r="C13" s="498"/>
      <c r="D13" s="499" t="s">
        <v>335</v>
      </c>
      <c r="E13" s="612"/>
      <c r="F13" s="410"/>
      <c r="G13" s="473"/>
      <c r="H13" s="410">
        <v>5000</v>
      </c>
      <c r="I13" s="1106"/>
      <c r="J13" s="1221">
        <v>0</v>
      </c>
    </row>
    <row r="14" spans="1:13" ht="15" x14ac:dyDescent="0.2">
      <c r="A14" s="88">
        <v>5</v>
      </c>
      <c r="B14" s="458"/>
      <c r="C14" s="498"/>
      <c r="D14" s="499" t="s">
        <v>336</v>
      </c>
      <c r="E14" s="612"/>
      <c r="F14" s="410"/>
      <c r="G14" s="473"/>
      <c r="H14" s="410">
        <v>46232</v>
      </c>
      <c r="I14" s="1106"/>
      <c r="J14" s="1221">
        <v>0</v>
      </c>
    </row>
    <row r="15" spans="1:13" ht="15" x14ac:dyDescent="0.2">
      <c r="A15" s="88"/>
      <c r="B15" s="458"/>
      <c r="C15" s="498"/>
      <c r="D15" s="499" t="s">
        <v>479</v>
      </c>
      <c r="E15" s="612"/>
      <c r="F15" s="410"/>
      <c r="G15" s="473"/>
      <c r="H15" s="410">
        <v>0</v>
      </c>
      <c r="I15" s="1106"/>
      <c r="J15" s="1221">
        <v>4529.97</v>
      </c>
    </row>
    <row r="16" spans="1:13" ht="15" x14ac:dyDescent="0.2">
      <c r="A16" s="88">
        <v>6</v>
      </c>
      <c r="B16" s="458"/>
      <c r="C16" s="498"/>
      <c r="D16" s="499" t="s">
        <v>512</v>
      </c>
      <c r="E16" s="612"/>
      <c r="F16" s="410"/>
      <c r="G16" s="473"/>
      <c r="H16" s="410">
        <v>0</v>
      </c>
      <c r="I16" s="1106"/>
      <c r="J16" s="1221">
        <v>1146.25</v>
      </c>
    </row>
    <row r="17" spans="1:10" ht="15" x14ac:dyDescent="0.2">
      <c r="A17" s="88">
        <v>7</v>
      </c>
      <c r="B17" s="458"/>
      <c r="C17" s="498"/>
      <c r="D17" s="499" t="s">
        <v>478</v>
      </c>
      <c r="E17" s="612"/>
      <c r="F17" s="410"/>
      <c r="G17" s="473"/>
      <c r="H17" s="410">
        <v>0</v>
      </c>
      <c r="I17" s="1106"/>
      <c r="J17" s="1221">
        <v>10629.72</v>
      </c>
    </row>
    <row r="18" spans="1:10" ht="15" x14ac:dyDescent="0.2">
      <c r="A18" s="88">
        <v>8</v>
      </c>
      <c r="B18" s="458"/>
      <c r="C18" s="498"/>
      <c r="D18" s="499" t="s">
        <v>410</v>
      </c>
      <c r="E18" s="612"/>
      <c r="F18" s="410"/>
      <c r="G18" s="473"/>
      <c r="H18" s="410">
        <v>5000</v>
      </c>
      <c r="I18" s="1106"/>
      <c r="J18" s="1221">
        <v>0</v>
      </c>
    </row>
    <row r="19" spans="1:10" ht="16.5" thickBot="1" x14ac:dyDescent="0.3">
      <c r="A19" s="103">
        <v>9</v>
      </c>
      <c r="B19" s="460"/>
      <c r="C19" s="502"/>
      <c r="D19" s="503" t="s">
        <v>436</v>
      </c>
      <c r="E19" s="614"/>
      <c r="F19" s="504"/>
      <c r="G19" s="505"/>
      <c r="H19" s="504">
        <v>15000</v>
      </c>
      <c r="I19" s="1107"/>
      <c r="J19" s="1222">
        <v>0</v>
      </c>
    </row>
    <row r="20" spans="1:10" ht="15.75" x14ac:dyDescent="0.25">
      <c r="A20" s="16"/>
      <c r="B20" s="16"/>
      <c r="D20" s="506"/>
      <c r="E20" s="507"/>
      <c r="F20" s="508"/>
      <c r="G20" s="509"/>
      <c r="H20" s="508"/>
      <c r="I20" s="1108"/>
      <c r="J20" s="1223"/>
    </row>
    <row r="217" ht="16.5" customHeight="1" x14ac:dyDescent="0.2"/>
    <row r="269" ht="11.25" customHeight="1" x14ac:dyDescent="0.2"/>
  </sheetData>
  <mergeCells count="8">
    <mergeCell ref="A1:J1"/>
    <mergeCell ref="J3:J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G4" sqref="G4:G7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7" width="12.42578125" style="16" customWidth="1"/>
    <col min="8" max="8" width="5.85546875" style="16" customWidth="1"/>
    <col min="9" max="16384" width="9.140625" style="16"/>
  </cols>
  <sheetData>
    <row r="1" spans="1:8" ht="23.25" x14ac:dyDescent="0.2">
      <c r="A1" s="1245" t="s">
        <v>451</v>
      </c>
      <c r="B1" s="1234"/>
      <c r="C1" s="1234"/>
      <c r="D1" s="1234"/>
      <c r="E1" s="1234"/>
      <c r="F1" s="1234"/>
      <c r="G1" s="1234"/>
      <c r="H1" s="152"/>
    </row>
    <row r="3" spans="1:8" ht="13.5" thickBot="1" x14ac:dyDescent="0.25"/>
    <row r="4" spans="1:8" x14ac:dyDescent="0.2">
      <c r="A4" s="1241" t="s">
        <v>75</v>
      </c>
      <c r="B4" s="1242"/>
      <c r="C4" s="1242"/>
      <c r="D4" s="1242"/>
      <c r="E4" s="1242"/>
      <c r="F4" s="1246" t="s">
        <v>392</v>
      </c>
      <c r="G4" s="1249" t="s">
        <v>452</v>
      </c>
    </row>
    <row r="5" spans="1:8" x14ac:dyDescent="0.2">
      <c r="A5" s="1243"/>
      <c r="B5" s="1244"/>
      <c r="C5" s="1244"/>
      <c r="D5" s="1244"/>
      <c r="E5" s="1244"/>
      <c r="F5" s="1247"/>
      <c r="G5" s="1250"/>
    </row>
    <row r="6" spans="1:8" x14ac:dyDescent="0.2">
      <c r="A6" s="153"/>
      <c r="B6" s="154" t="s">
        <v>22</v>
      </c>
      <c r="C6" s="154" t="s">
        <v>23</v>
      </c>
      <c r="D6" s="154" t="s">
        <v>24</v>
      </c>
      <c r="E6" s="155"/>
      <c r="F6" s="1247"/>
      <c r="G6" s="1250"/>
    </row>
    <row r="7" spans="1:8" ht="13.5" thickBot="1" x14ac:dyDescent="0.25">
      <c r="A7" s="156"/>
      <c r="B7" s="157"/>
      <c r="C7" s="158"/>
      <c r="D7" s="157" t="s">
        <v>25</v>
      </c>
      <c r="E7" s="159" t="s">
        <v>26</v>
      </c>
      <c r="F7" s="1248"/>
      <c r="G7" s="1250"/>
    </row>
    <row r="8" spans="1:8" ht="16.5" thickTop="1" x14ac:dyDescent="0.25">
      <c r="A8" s="27"/>
      <c r="B8" s="855" t="s">
        <v>44</v>
      </c>
      <c r="C8" s="856"/>
      <c r="D8" s="857"/>
      <c r="E8" s="858" t="s">
        <v>334</v>
      </c>
      <c r="F8" s="1132">
        <f>+F9</f>
        <v>10000</v>
      </c>
      <c r="G8" s="1135">
        <v>0</v>
      </c>
    </row>
    <row r="9" spans="1:8" ht="15.75" x14ac:dyDescent="0.25">
      <c r="A9" s="160"/>
      <c r="B9" s="518" t="s">
        <v>76</v>
      </c>
      <c r="C9" s="518"/>
      <c r="D9" s="184"/>
      <c r="E9" s="860" t="s">
        <v>75</v>
      </c>
      <c r="F9" s="861">
        <f>SUM(F10:F10)</f>
        <v>10000</v>
      </c>
      <c r="G9" s="793">
        <f>SUM(G10:G10)</f>
        <v>0</v>
      </c>
    </row>
    <row r="10" spans="1:8" ht="15.75" x14ac:dyDescent="0.25">
      <c r="A10" s="160"/>
      <c r="B10" s="518"/>
      <c r="C10" s="862" t="s">
        <v>77</v>
      </c>
      <c r="D10" s="863" t="s">
        <v>38</v>
      </c>
      <c r="E10" s="864" t="s">
        <v>206</v>
      </c>
      <c r="F10" s="1133">
        <v>10000</v>
      </c>
      <c r="G10" s="843">
        <v>0</v>
      </c>
    </row>
    <row r="11" spans="1:8" ht="20.25" customHeight="1" thickBot="1" x14ac:dyDescent="0.3">
      <c r="A11" s="570"/>
      <c r="B11" s="865"/>
      <c r="C11" s="866"/>
      <c r="D11" s="867"/>
      <c r="E11" s="949" t="s">
        <v>78</v>
      </c>
      <c r="F11" s="1134">
        <f>F8</f>
        <v>10000</v>
      </c>
      <c r="G11" s="1136">
        <f>G8</f>
        <v>0</v>
      </c>
    </row>
    <row r="12" spans="1:8" x14ac:dyDescent="0.2">
      <c r="A12" s="10"/>
      <c r="B12" s="163"/>
      <c r="C12" s="163"/>
      <c r="D12" s="163"/>
      <c r="E12" s="164"/>
      <c r="F12" s="165"/>
      <c r="G12" s="165"/>
    </row>
    <row r="14" spans="1:8" x14ac:dyDescent="0.2">
      <c r="F14" s="91"/>
    </row>
  </sheetData>
  <mergeCells count="4">
    <mergeCell ref="A4:E5"/>
    <mergeCell ref="A1:G1"/>
    <mergeCell ref="F4:F7"/>
    <mergeCell ref="G4:G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H12" sqref="H12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2.85546875" style="16" customWidth="1"/>
    <col min="7" max="7" width="10.42578125" style="16" customWidth="1"/>
    <col min="8" max="8" width="15" style="749" customWidth="1"/>
    <col min="9" max="16384" width="9.140625" style="16"/>
  </cols>
  <sheetData>
    <row r="1" spans="1:8" ht="23.25" x14ac:dyDescent="0.2">
      <c r="A1" s="1254" t="s">
        <v>428</v>
      </c>
      <c r="B1" s="1254"/>
      <c r="C1" s="1254"/>
      <c r="D1" s="1254"/>
      <c r="E1" s="1254"/>
      <c r="F1" s="1254"/>
      <c r="G1" s="1254"/>
      <c r="H1" s="1254"/>
    </row>
    <row r="2" spans="1:8" ht="15.75" thickBot="1" x14ac:dyDescent="0.25">
      <c r="A2" s="510"/>
      <c r="B2" s="510"/>
      <c r="C2" s="510"/>
      <c r="D2" s="510"/>
      <c r="E2" s="510"/>
      <c r="F2" s="510"/>
      <c r="G2" s="510"/>
    </row>
    <row r="3" spans="1:8" ht="15.75" x14ac:dyDescent="0.25">
      <c r="A3" s="1241" t="s">
        <v>150</v>
      </c>
      <c r="B3" s="1251"/>
      <c r="C3" s="1251"/>
      <c r="D3" s="1251"/>
      <c r="E3" s="1251"/>
      <c r="F3" s="1426"/>
      <c r="G3" s="511"/>
      <c r="H3" s="1185"/>
    </row>
    <row r="4" spans="1:8" ht="15" x14ac:dyDescent="0.25">
      <c r="A4" s="1252"/>
      <c r="B4" s="1253"/>
      <c r="C4" s="1253"/>
      <c r="D4" s="1253"/>
      <c r="E4" s="1253"/>
      <c r="F4" s="1427"/>
      <c r="G4" s="512" t="s">
        <v>21</v>
      </c>
      <c r="H4" s="1186" t="s">
        <v>480</v>
      </c>
    </row>
    <row r="5" spans="1:8" ht="15.75" x14ac:dyDescent="0.25">
      <c r="A5" s="153"/>
      <c r="B5" s="203" t="s">
        <v>22</v>
      </c>
      <c r="C5" s="203" t="s">
        <v>23</v>
      </c>
      <c r="D5" s="203" t="s">
        <v>24</v>
      </c>
      <c r="E5" s="513"/>
      <c r="F5" s="514"/>
      <c r="G5" s="515" t="s">
        <v>403</v>
      </c>
      <c r="H5" s="1187" t="s">
        <v>481</v>
      </c>
    </row>
    <row r="6" spans="1:8" ht="16.5" thickBot="1" x14ac:dyDescent="0.3">
      <c r="A6" s="153"/>
      <c r="B6" s="203"/>
      <c r="C6" s="446"/>
      <c r="D6" s="203" t="s">
        <v>25</v>
      </c>
      <c r="E6" s="513"/>
      <c r="F6" s="514"/>
      <c r="G6" s="515"/>
      <c r="H6" s="1187"/>
    </row>
    <row r="7" spans="1:8" ht="15.75" x14ac:dyDescent="0.25">
      <c r="A7" s="578">
        <v>1</v>
      </c>
      <c r="B7" s="579" t="s">
        <v>152</v>
      </c>
      <c r="C7" s="580"/>
      <c r="D7" s="581"/>
      <c r="E7" s="582" t="s">
        <v>151</v>
      </c>
      <c r="F7" s="583"/>
      <c r="G7" s="584"/>
      <c r="H7" s="1188"/>
    </row>
    <row r="8" spans="1:8" s="122" customFormat="1" ht="15.75" x14ac:dyDescent="0.25">
      <c r="A8" s="516">
        <v>2</v>
      </c>
      <c r="B8" s="517"/>
      <c r="C8" s="518"/>
      <c r="D8" s="184"/>
      <c r="E8" s="519" t="s">
        <v>484</v>
      </c>
      <c r="F8" s="520"/>
      <c r="G8" s="1035">
        <v>10300</v>
      </c>
      <c r="H8" s="1189">
        <v>5010.7299999999996</v>
      </c>
    </row>
    <row r="9" spans="1:8" s="122" customFormat="1" ht="15.75" x14ac:dyDescent="0.25">
      <c r="A9" s="516"/>
      <c r="B9" s="517"/>
      <c r="C9" s="518"/>
      <c r="D9" s="184"/>
      <c r="E9" s="519" t="s">
        <v>483</v>
      </c>
      <c r="F9" s="520"/>
      <c r="G9" s="1035"/>
      <c r="H9" s="1189">
        <v>949.91</v>
      </c>
    </row>
    <row r="10" spans="1:8" s="122" customFormat="1" ht="15.75" x14ac:dyDescent="0.25">
      <c r="A10" s="516"/>
      <c r="B10" s="517"/>
      <c r="C10" s="518"/>
      <c r="D10" s="184"/>
      <c r="E10" s="525" t="s">
        <v>482</v>
      </c>
      <c r="F10" s="520"/>
      <c r="G10" s="1035">
        <v>13400</v>
      </c>
      <c r="H10" s="1189">
        <v>4937.08</v>
      </c>
    </row>
    <row r="11" spans="1:8" ht="15.75" x14ac:dyDescent="0.25">
      <c r="A11" s="521">
        <v>3</v>
      </c>
      <c r="B11" s="522"/>
      <c r="C11" s="523"/>
      <c r="D11" s="524"/>
      <c r="E11" s="19" t="s">
        <v>485</v>
      </c>
      <c r="F11" s="526"/>
      <c r="G11" s="1035"/>
      <c r="H11" s="1189">
        <v>1729.22</v>
      </c>
    </row>
    <row r="12" spans="1:8" ht="23.25" customHeight="1" thickBot="1" x14ac:dyDescent="0.3">
      <c r="A12" s="585">
        <v>5</v>
      </c>
      <c r="B12" s="586"/>
      <c r="C12" s="586"/>
      <c r="D12" s="587"/>
      <c r="E12" s="168" t="s">
        <v>153</v>
      </c>
      <c r="F12" s="588"/>
      <c r="G12" s="589">
        <f>SUM(G8:G11)</f>
        <v>23700</v>
      </c>
      <c r="H12" s="1190">
        <f>SUM(H8:H11)</f>
        <v>12626.939999999999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5" zoomScaleNormal="85" workbookViewId="0">
      <selection activeCell="F12" sqref="F12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26.7109375" style="16" customWidth="1"/>
    <col min="7" max="7" width="17.7109375" style="16" customWidth="1"/>
    <col min="8" max="8" width="19.85546875" style="16" customWidth="1"/>
    <col min="9" max="16384" width="9.140625" style="16"/>
  </cols>
  <sheetData>
    <row r="1" spans="1:8" ht="23.25" x14ac:dyDescent="0.35">
      <c r="A1" s="1262" t="s">
        <v>451</v>
      </c>
      <c r="B1" s="1262"/>
      <c r="C1" s="1262"/>
      <c r="D1" s="1262"/>
      <c r="E1" s="1262"/>
      <c r="F1" s="1262"/>
      <c r="G1" s="1262"/>
      <c r="H1" s="1262"/>
    </row>
    <row r="2" spans="1:8" ht="15.75" thickBot="1" x14ac:dyDescent="0.25">
      <c r="A2" s="166"/>
      <c r="B2" s="166"/>
      <c r="C2" s="166"/>
      <c r="D2" s="166"/>
      <c r="E2" s="166"/>
      <c r="F2" s="166"/>
      <c r="G2" s="166"/>
    </row>
    <row r="3" spans="1:8" ht="15" x14ac:dyDescent="0.25">
      <c r="A3" s="1241" t="s">
        <v>168</v>
      </c>
      <c r="B3" s="1251"/>
      <c r="C3" s="1251"/>
      <c r="D3" s="1251"/>
      <c r="E3" s="1251"/>
      <c r="F3" s="1251"/>
      <c r="G3" s="601"/>
      <c r="H3" s="604"/>
    </row>
    <row r="4" spans="1:8" ht="15.75" thickBot="1" x14ac:dyDescent="0.3">
      <c r="A4" s="1428"/>
      <c r="B4" s="1429"/>
      <c r="C4" s="1429"/>
      <c r="D4" s="1429"/>
      <c r="E4" s="1429"/>
      <c r="F4" s="1429"/>
      <c r="G4" s="602" t="s">
        <v>21</v>
      </c>
      <c r="H4" s="1182" t="s">
        <v>453</v>
      </c>
    </row>
    <row r="5" spans="1:8" ht="13.5" thickTop="1" x14ac:dyDescent="0.2">
      <c r="A5" s="153"/>
      <c r="B5" s="289" t="s">
        <v>22</v>
      </c>
      <c r="C5" s="289" t="s">
        <v>23</v>
      </c>
      <c r="D5" s="289" t="s">
        <v>24</v>
      </c>
      <c r="E5" s="290"/>
      <c r="F5" s="290"/>
      <c r="G5" s="603" t="s">
        <v>391</v>
      </c>
      <c r="H5" s="537"/>
    </row>
    <row r="6" spans="1:8" ht="13.5" thickBot="1" x14ac:dyDescent="0.25">
      <c r="A6" s="156"/>
      <c r="B6" s="292"/>
      <c r="C6" s="596"/>
      <c r="D6" s="292" t="s">
        <v>25</v>
      </c>
      <c r="E6" s="294"/>
      <c r="F6" s="294"/>
      <c r="G6" s="606"/>
      <c r="H6" s="605"/>
    </row>
    <row r="7" spans="1:8" ht="37.5" customHeight="1" thickTop="1" x14ac:dyDescent="0.25">
      <c r="A7" s="169">
        <v>1</v>
      </c>
      <c r="B7" s="161"/>
      <c r="C7" s="161"/>
      <c r="D7" s="597"/>
      <c r="E7" s="607" t="s">
        <v>169</v>
      </c>
      <c r="F7" s="608"/>
      <c r="G7" s="823">
        <v>739354</v>
      </c>
      <c r="H7" s="823">
        <f>+'P1'!K8+'P2'!K8+'P3'!L8+'P4'!K8+'P5'!L8+'P6'!Q8+'P7'!K8+'P8'!L8+'P9'!K8+'P10'!J38+'P11'!K8+'P12'!L8+'P13'!F12+'P14'!F10</f>
        <v>386249.9</v>
      </c>
    </row>
    <row r="8" spans="1:8" ht="37.5" customHeight="1" x14ac:dyDescent="0.25">
      <c r="A8" s="527">
        <v>2</v>
      </c>
      <c r="B8" s="571"/>
      <c r="C8" s="598"/>
      <c r="D8" s="599"/>
      <c r="E8" s="609" t="s">
        <v>170</v>
      </c>
      <c r="F8" s="454"/>
      <c r="G8" s="824">
        <f>+KV!I8</f>
        <v>167232</v>
      </c>
      <c r="H8" s="824">
        <f>+KV!J8</f>
        <v>16305.939999999999</v>
      </c>
    </row>
    <row r="9" spans="1:8" ht="39" customHeight="1" x14ac:dyDescent="0.25">
      <c r="A9" s="528">
        <v>3</v>
      </c>
      <c r="B9" s="600"/>
      <c r="C9" s="599"/>
      <c r="D9" s="600"/>
      <c r="E9" s="609" t="s">
        <v>171</v>
      </c>
      <c r="F9" s="454"/>
      <c r="G9" s="824">
        <f>'VFO '!G12</f>
        <v>23700</v>
      </c>
      <c r="H9" s="824">
        <f>'VFO '!H12</f>
        <v>12626.939999999999</v>
      </c>
    </row>
    <row r="10" spans="1:8" ht="39" customHeight="1" thickBot="1" x14ac:dyDescent="0.3">
      <c r="A10" s="170">
        <v>4</v>
      </c>
      <c r="B10" s="167"/>
      <c r="C10" s="167"/>
      <c r="D10" s="167"/>
      <c r="E10" s="529" t="s">
        <v>174</v>
      </c>
      <c r="F10" s="610"/>
      <c r="G10" s="825">
        <f>G7+G8+G9</f>
        <v>930286</v>
      </c>
      <c r="H10" s="825">
        <f>H7+H8+H9</f>
        <v>415182.78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workbookViewId="0">
      <selection activeCell="P18" sqref="P18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3" width="16" style="749" customWidth="1"/>
    <col min="4" max="16384" width="9.140625" style="16"/>
  </cols>
  <sheetData>
    <row r="1" spans="1:3" s="19" customFormat="1" ht="31.5" customHeight="1" x14ac:dyDescent="0.35">
      <c r="A1" s="1436" t="s">
        <v>510</v>
      </c>
      <c r="B1" s="1437"/>
      <c r="C1" s="1437"/>
    </row>
    <row r="2" spans="1:3" ht="13.5" thickBot="1" x14ac:dyDescent="0.25">
      <c r="A2" s="630"/>
      <c r="B2" s="118"/>
      <c r="C2" s="1201"/>
    </row>
    <row r="3" spans="1:3" ht="2.25" customHeight="1" x14ac:dyDescent="0.2">
      <c r="A3" s="1430" t="s">
        <v>79</v>
      </c>
      <c r="B3" s="1431"/>
      <c r="C3" s="1434" t="s">
        <v>494</v>
      </c>
    </row>
    <row r="4" spans="1:3" x14ac:dyDescent="0.2">
      <c r="A4" s="1432"/>
      <c r="B4" s="1433"/>
      <c r="C4" s="1435"/>
    </row>
    <row r="5" spans="1:3" x14ac:dyDescent="0.2">
      <c r="A5" s="1432"/>
      <c r="B5" s="1433"/>
      <c r="C5" s="1435"/>
    </row>
    <row r="6" spans="1:3" x14ac:dyDescent="0.2">
      <c r="A6" s="1432"/>
      <c r="B6" s="1433"/>
      <c r="C6" s="1435"/>
    </row>
    <row r="7" spans="1:3" ht="13.5" thickBot="1" x14ac:dyDescent="0.25">
      <c r="A7" s="1432"/>
      <c r="B7" s="1433"/>
      <c r="C7" s="1435"/>
    </row>
    <row r="8" spans="1:3" ht="15.75" x14ac:dyDescent="0.25">
      <c r="A8" s="620">
        <v>1</v>
      </c>
      <c r="B8" s="623" t="s">
        <v>80</v>
      </c>
      <c r="C8" s="1202">
        <f>+'BP '!I67</f>
        <v>449782.88</v>
      </c>
    </row>
    <row r="9" spans="1:3" ht="15.75" x14ac:dyDescent="0.25">
      <c r="A9" s="616">
        <v>2</v>
      </c>
      <c r="B9" s="624" t="s">
        <v>82</v>
      </c>
      <c r="C9" s="1203">
        <f>+KP!G8</f>
        <v>0</v>
      </c>
    </row>
    <row r="10" spans="1:3" ht="15.75" x14ac:dyDescent="0.25">
      <c r="A10" s="618">
        <v>3</v>
      </c>
      <c r="B10" s="625" t="s">
        <v>359</v>
      </c>
      <c r="C10" s="1203">
        <f>PFO!G10</f>
        <v>167232</v>
      </c>
    </row>
    <row r="11" spans="1:3" ht="16.5" thickBot="1" x14ac:dyDescent="0.3">
      <c r="A11" s="621"/>
      <c r="B11" s="626" t="s">
        <v>345</v>
      </c>
      <c r="C11" s="1204">
        <f>SUM(C8:C10)</f>
        <v>617014.88</v>
      </c>
    </row>
    <row r="12" spans="1:3" ht="16.5" thickBot="1" x14ac:dyDescent="0.3">
      <c r="A12" s="631"/>
      <c r="B12" s="627"/>
      <c r="C12" s="1205"/>
    </row>
    <row r="13" spans="1:3" ht="15.75" x14ac:dyDescent="0.25">
      <c r="A13" s="620">
        <v>4</v>
      </c>
      <c r="B13" s="623" t="s">
        <v>81</v>
      </c>
      <c r="C13" s="1202">
        <v>386249.9</v>
      </c>
    </row>
    <row r="14" spans="1:3" ht="15.75" x14ac:dyDescent="0.25">
      <c r="A14" s="616">
        <v>5</v>
      </c>
      <c r="B14" s="624" t="s">
        <v>83</v>
      </c>
      <c r="C14" s="1203">
        <v>16305.94</v>
      </c>
    </row>
    <row r="15" spans="1:3" ht="15.75" x14ac:dyDescent="0.25">
      <c r="A15" s="619">
        <v>6</v>
      </c>
      <c r="B15" s="625" t="s">
        <v>150</v>
      </c>
      <c r="C15" s="1203">
        <v>12629.94</v>
      </c>
    </row>
    <row r="16" spans="1:3" ht="16.5" thickBot="1" x14ac:dyDescent="0.3">
      <c r="A16" s="622"/>
      <c r="B16" s="628" t="s">
        <v>375</v>
      </c>
      <c r="C16" s="1204">
        <f>SUM(C13:C15)</f>
        <v>415185.78</v>
      </c>
    </row>
    <row r="17" spans="1:3" ht="15.75" x14ac:dyDescent="0.25">
      <c r="A17" s="619"/>
      <c r="B17" s="629"/>
      <c r="C17" s="1206"/>
    </row>
    <row r="18" spans="1:3" ht="16.5" thickBot="1" x14ac:dyDescent="0.3">
      <c r="A18" s="622"/>
      <c r="B18" s="632" t="s">
        <v>374</v>
      </c>
      <c r="C18" s="1207">
        <f>+C11-C16</f>
        <v>201829.09999999998</v>
      </c>
    </row>
    <row r="19" spans="1:3" ht="15.75" hidden="1" x14ac:dyDescent="0.25">
      <c r="A19" s="619"/>
      <c r="B19" s="617"/>
      <c r="C19" s="1208"/>
    </row>
    <row r="20" spans="1:3" ht="15" hidden="1" x14ac:dyDescent="0.2">
      <c r="A20" s="538">
        <v>3</v>
      </c>
      <c r="B20" s="475" t="s">
        <v>90</v>
      </c>
      <c r="C20" s="1106"/>
    </row>
    <row r="21" spans="1:3" ht="15" hidden="1" x14ac:dyDescent="0.2">
      <c r="A21" s="538" t="s">
        <v>347</v>
      </c>
      <c r="B21" s="541" t="s">
        <v>308</v>
      </c>
      <c r="C21" s="1209">
        <f>+'P1'!J8</f>
        <v>165100</v>
      </c>
    </row>
    <row r="22" spans="1:3" ht="15" hidden="1" x14ac:dyDescent="0.2">
      <c r="A22" s="538" t="s">
        <v>348</v>
      </c>
      <c r="B22" s="541" t="s">
        <v>310</v>
      </c>
      <c r="C22" s="1209">
        <f>'P2'!J8</f>
        <v>9830</v>
      </c>
    </row>
    <row r="23" spans="1:3" ht="15" hidden="1" x14ac:dyDescent="0.2">
      <c r="A23" s="538" t="s">
        <v>349</v>
      </c>
      <c r="B23" s="541" t="s">
        <v>311</v>
      </c>
      <c r="C23" s="1209">
        <f>+'P3'!K8</f>
        <v>2840</v>
      </c>
    </row>
    <row r="24" spans="1:3" ht="15" hidden="1" x14ac:dyDescent="0.2">
      <c r="A24" s="538" t="s">
        <v>350</v>
      </c>
      <c r="B24" s="541" t="s">
        <v>312</v>
      </c>
      <c r="C24" s="1209">
        <f>+'P4'!J8</f>
        <v>1500</v>
      </c>
    </row>
    <row r="25" spans="1:3" ht="15" hidden="1" x14ac:dyDescent="0.2">
      <c r="A25" s="538" t="s">
        <v>351</v>
      </c>
      <c r="B25" s="541" t="s">
        <v>313</v>
      </c>
      <c r="C25" s="1209">
        <f>'P5'!K8</f>
        <v>36750</v>
      </c>
    </row>
    <row r="26" spans="1:3" ht="15" hidden="1" x14ac:dyDescent="0.2">
      <c r="A26" s="538" t="s">
        <v>352</v>
      </c>
      <c r="B26" s="541" t="s">
        <v>309</v>
      </c>
      <c r="C26" s="1209">
        <f>'P6'!K8</f>
        <v>4300</v>
      </c>
    </row>
    <row r="27" spans="1:3" ht="15" hidden="1" x14ac:dyDescent="0.2">
      <c r="A27" s="538" t="s">
        <v>353</v>
      </c>
      <c r="B27" s="541" t="s">
        <v>314</v>
      </c>
      <c r="C27" s="1209">
        <f>+'P7'!J8</f>
        <v>278750</v>
      </c>
    </row>
    <row r="28" spans="1:3" ht="15" hidden="1" x14ac:dyDescent="0.2">
      <c r="A28" s="538" t="s">
        <v>354</v>
      </c>
      <c r="B28" s="541" t="s">
        <v>315</v>
      </c>
      <c r="C28" s="1209">
        <v>12962</v>
      </c>
    </row>
    <row r="29" spans="1:3" ht="15" hidden="1" x14ac:dyDescent="0.2">
      <c r="A29" s="538" t="s">
        <v>355</v>
      </c>
      <c r="B29" s="541" t="s">
        <v>316</v>
      </c>
      <c r="C29" s="1209">
        <f>'P9'!J8</f>
        <v>7300</v>
      </c>
    </row>
    <row r="30" spans="1:3" ht="15" hidden="1" x14ac:dyDescent="0.2">
      <c r="A30" s="538" t="s">
        <v>356</v>
      </c>
      <c r="B30" s="541" t="s">
        <v>317</v>
      </c>
      <c r="C30" s="1209">
        <f>+'P10'!I8</f>
        <v>7300</v>
      </c>
    </row>
    <row r="31" spans="1:3" ht="15" hidden="1" x14ac:dyDescent="0.2">
      <c r="A31" s="538" t="s">
        <v>357</v>
      </c>
      <c r="B31" s="541" t="s">
        <v>290</v>
      </c>
      <c r="C31" s="1209">
        <f>'P11'!J8</f>
        <v>33220</v>
      </c>
    </row>
    <row r="32" spans="1:3" ht="15" hidden="1" x14ac:dyDescent="0.2">
      <c r="A32" s="538" t="s">
        <v>358</v>
      </c>
      <c r="B32" s="541" t="s">
        <v>318</v>
      </c>
      <c r="C32" s="1209">
        <f>+'P12'!K8</f>
        <v>35780</v>
      </c>
    </row>
    <row r="33" spans="1:3" ht="15" hidden="1" x14ac:dyDescent="0.2">
      <c r="A33" s="538">
        <v>16</v>
      </c>
      <c r="B33" s="542" t="s">
        <v>158</v>
      </c>
      <c r="C33" s="1210">
        <f>C8-C13</f>
        <v>63532.979999999981</v>
      </c>
    </row>
    <row r="34" spans="1:3" ht="15.75" hidden="1" x14ac:dyDescent="0.25">
      <c r="A34" s="591">
        <v>17</v>
      </c>
      <c r="B34" s="540" t="s">
        <v>82</v>
      </c>
      <c r="C34" s="1211">
        <f>+KP!F8</f>
        <v>10000</v>
      </c>
    </row>
    <row r="35" spans="1:3" ht="15.75" hidden="1" x14ac:dyDescent="0.25">
      <c r="A35" s="591">
        <v>18</v>
      </c>
      <c r="B35" s="540" t="s">
        <v>83</v>
      </c>
      <c r="C35" s="1211">
        <f>+KV!I8</f>
        <v>167232</v>
      </c>
    </row>
    <row r="36" spans="1:3" ht="15.75" hidden="1" x14ac:dyDescent="0.25">
      <c r="A36" s="538">
        <v>19</v>
      </c>
      <c r="B36" s="475" t="s">
        <v>90</v>
      </c>
      <c r="C36" s="1212"/>
    </row>
    <row r="37" spans="1:3" ht="15" hidden="1" x14ac:dyDescent="0.2">
      <c r="A37" s="538">
        <v>20</v>
      </c>
      <c r="B37" s="543" t="s">
        <v>340</v>
      </c>
      <c r="C37" s="1213">
        <f>+KV!E8</f>
        <v>0</v>
      </c>
    </row>
    <row r="38" spans="1:3" ht="15" hidden="1" x14ac:dyDescent="0.2">
      <c r="A38" s="538">
        <v>21</v>
      </c>
      <c r="B38" s="543" t="s">
        <v>341</v>
      </c>
      <c r="C38" s="1213">
        <f>+KV!G8</f>
        <v>0</v>
      </c>
    </row>
    <row r="39" spans="1:3" ht="15" hidden="1" x14ac:dyDescent="0.2">
      <c r="A39" s="538">
        <v>22</v>
      </c>
      <c r="B39" s="543" t="s">
        <v>342</v>
      </c>
      <c r="C39" s="1213">
        <f>+KV!H8</f>
        <v>167232</v>
      </c>
    </row>
    <row r="40" spans="1:3" ht="15" hidden="1" x14ac:dyDescent="0.2">
      <c r="A40" s="538">
        <v>23</v>
      </c>
      <c r="B40" s="543"/>
      <c r="C40" s="1213"/>
    </row>
    <row r="41" spans="1:3" ht="15" hidden="1" x14ac:dyDescent="0.2">
      <c r="A41" s="538">
        <v>24</v>
      </c>
      <c r="B41" s="543"/>
      <c r="C41" s="1213"/>
    </row>
    <row r="42" spans="1:3" ht="15" hidden="1" x14ac:dyDescent="0.2">
      <c r="A42" s="538">
        <v>25</v>
      </c>
      <c r="B42" s="543"/>
      <c r="C42" s="1106"/>
    </row>
    <row r="43" spans="1:3" ht="15" hidden="1" x14ac:dyDescent="0.2">
      <c r="A43" s="590">
        <v>26</v>
      </c>
      <c r="B43" s="542" t="s">
        <v>160</v>
      </c>
      <c r="C43" s="1210">
        <f>C34-C35</f>
        <v>-157232</v>
      </c>
    </row>
    <row r="44" spans="1:3" ht="15.75" hidden="1" x14ac:dyDescent="0.25">
      <c r="A44" s="592">
        <v>27</v>
      </c>
      <c r="B44" s="544" t="s">
        <v>154</v>
      </c>
      <c r="C44" s="1214">
        <f>C8+C34</f>
        <v>459782.88</v>
      </c>
    </row>
    <row r="45" spans="1:3" ht="15.75" hidden="1" x14ac:dyDescent="0.25">
      <c r="A45" s="592">
        <v>28</v>
      </c>
      <c r="B45" s="545" t="s">
        <v>10</v>
      </c>
      <c r="C45" s="1214">
        <f>+C13+C35</f>
        <v>553481.9</v>
      </c>
    </row>
    <row r="46" spans="1:3" ht="15.75" hidden="1" thickBot="1" x14ac:dyDescent="0.25">
      <c r="A46" s="593">
        <v>29</v>
      </c>
      <c r="B46" s="530" t="s">
        <v>159</v>
      </c>
      <c r="C46" s="1215">
        <f>C44-C45</f>
        <v>-93699.020000000019</v>
      </c>
    </row>
    <row r="47" spans="1:3" ht="19.5" hidden="1" thickBot="1" x14ac:dyDescent="0.3">
      <c r="A47" s="594">
        <v>30</v>
      </c>
      <c r="B47" s="531" t="s">
        <v>344</v>
      </c>
      <c r="C47" s="1216">
        <f>C48-C51</f>
        <v>143532</v>
      </c>
    </row>
    <row r="48" spans="1:3" ht="15.75" hidden="1" x14ac:dyDescent="0.25">
      <c r="A48" s="591">
        <v>31</v>
      </c>
      <c r="B48" s="539" t="s">
        <v>156</v>
      </c>
      <c r="C48" s="1211">
        <f>C49</f>
        <v>167232</v>
      </c>
    </row>
    <row r="49" spans="1:3" ht="15" hidden="1" x14ac:dyDescent="0.2">
      <c r="A49" s="499">
        <v>32</v>
      </c>
      <c r="B49" s="546" t="s">
        <v>89</v>
      </c>
      <c r="C49" s="1217">
        <f>PFO!G10</f>
        <v>167232</v>
      </c>
    </row>
    <row r="50" spans="1:3" ht="15.75" hidden="1" x14ac:dyDescent="0.25">
      <c r="A50" s="591">
        <v>33</v>
      </c>
      <c r="B50" s="539" t="s">
        <v>84</v>
      </c>
      <c r="C50" s="1211" t="e">
        <f>#REF!/30.126*1000</f>
        <v>#REF!</v>
      </c>
    </row>
    <row r="51" spans="1:3" ht="15.75" hidden="1" x14ac:dyDescent="0.25">
      <c r="A51" s="591">
        <v>34</v>
      </c>
      <c r="B51" s="539" t="s">
        <v>150</v>
      </c>
      <c r="C51" s="1211">
        <f>C52</f>
        <v>23700</v>
      </c>
    </row>
    <row r="52" spans="1:3" ht="15.75" hidden="1" x14ac:dyDescent="0.25">
      <c r="A52" s="499">
        <v>35</v>
      </c>
      <c r="B52" s="475" t="s">
        <v>155</v>
      </c>
      <c r="C52" s="1218">
        <f>'VFO '!G12</f>
        <v>23700</v>
      </c>
    </row>
    <row r="53" spans="1:3" ht="16.5" hidden="1" thickTop="1" thickBot="1" x14ac:dyDescent="0.25">
      <c r="A53" s="595">
        <v>36</v>
      </c>
      <c r="B53" s="532" t="s">
        <v>161</v>
      </c>
      <c r="C53" s="1219">
        <f>C47+C46</f>
        <v>49832.979999999981</v>
      </c>
    </row>
    <row r="54" spans="1:3" hidden="1" x14ac:dyDescent="0.2">
      <c r="A54" s="533"/>
      <c r="B54" s="534"/>
    </row>
    <row r="55" spans="1:3" ht="15" hidden="1" x14ac:dyDescent="0.2">
      <c r="A55" s="535" t="s">
        <v>85</v>
      </c>
      <c r="B55" s="536"/>
    </row>
    <row r="56" spans="1:3" ht="15" hidden="1" x14ac:dyDescent="0.2">
      <c r="A56" s="535" t="s">
        <v>86</v>
      </c>
      <c r="B56" s="536"/>
    </row>
    <row r="57" spans="1:3" ht="15" hidden="1" x14ac:dyDescent="0.2">
      <c r="A57" s="535" t="s">
        <v>87</v>
      </c>
      <c r="B57" s="536"/>
    </row>
    <row r="58" spans="1:3" ht="15" hidden="1" x14ac:dyDescent="0.2">
      <c r="A58" s="535" t="s">
        <v>88</v>
      </c>
      <c r="B58" s="536"/>
    </row>
    <row r="59" spans="1:3" hidden="1" x14ac:dyDescent="0.2"/>
    <row r="60" spans="1:3" hidden="1" x14ac:dyDescent="0.2"/>
    <row r="61" spans="1:3" hidden="1" x14ac:dyDescent="0.2"/>
    <row r="62" spans="1:3" hidden="1" x14ac:dyDescent="0.2"/>
    <row r="63" spans="1:3" hidden="1" x14ac:dyDescent="0.2"/>
    <row r="64" spans="1: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986"/>
    </row>
  </sheetData>
  <mergeCells count="3">
    <mergeCell ref="A3:B7"/>
    <mergeCell ref="C3:C7"/>
    <mergeCell ref="A1:C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5" sqref="E25"/>
    </sheetView>
  </sheetViews>
  <sheetFormatPr defaultRowHeight="12.75" x14ac:dyDescent="0.2"/>
  <cols>
    <col min="5" max="5" width="16.7109375" style="1225" customWidth="1"/>
  </cols>
  <sheetData>
    <row r="1" spans="1:5" x14ac:dyDescent="0.2">
      <c r="A1" s="16"/>
    </row>
    <row r="3" spans="1:5" x14ac:dyDescent="0.2">
      <c r="B3" s="22"/>
    </row>
    <row r="9" spans="1:5" ht="18" x14ac:dyDescent="0.25">
      <c r="B9" s="1224" t="s">
        <v>495</v>
      </c>
      <c r="C9" s="644"/>
      <c r="D9" s="644"/>
      <c r="E9" s="1147"/>
    </row>
    <row r="12" spans="1:5" x14ac:dyDescent="0.2">
      <c r="B12" s="16" t="s">
        <v>496</v>
      </c>
      <c r="E12" s="1225">
        <v>2020.46</v>
      </c>
    </row>
    <row r="13" spans="1:5" x14ac:dyDescent="0.2">
      <c r="B13" s="16" t="s">
        <v>497</v>
      </c>
      <c r="E13" s="1225">
        <v>4566.3900000000003</v>
      </c>
    </row>
    <row r="14" spans="1:5" x14ac:dyDescent="0.2">
      <c r="B14" s="16" t="s">
        <v>498</v>
      </c>
      <c r="E14" s="1225">
        <v>719.21</v>
      </c>
    </row>
    <row r="15" spans="1:5" x14ac:dyDescent="0.2">
      <c r="B15" s="16" t="s">
        <v>499</v>
      </c>
      <c r="E15" s="1225">
        <v>18.8</v>
      </c>
    </row>
    <row r="16" spans="1:5" x14ac:dyDescent="0.2">
      <c r="B16" s="16" t="s">
        <v>500</v>
      </c>
      <c r="E16" s="1225">
        <v>43.43</v>
      </c>
    </row>
    <row r="17" spans="2:5" x14ac:dyDescent="0.2">
      <c r="B17" s="16" t="s">
        <v>501</v>
      </c>
      <c r="E17" s="1225">
        <v>1238.6300000000001</v>
      </c>
    </row>
    <row r="18" spans="2:5" x14ac:dyDescent="0.2">
      <c r="B18" s="16" t="s">
        <v>502</v>
      </c>
      <c r="E18" s="1225">
        <v>18707.84</v>
      </c>
    </row>
    <row r="19" spans="2:5" x14ac:dyDescent="0.2">
      <c r="B19" s="16" t="s">
        <v>503</v>
      </c>
      <c r="E19" s="1225">
        <v>7725.26</v>
      </c>
    </row>
    <row r="20" spans="2:5" x14ac:dyDescent="0.2">
      <c r="B20" s="16" t="s">
        <v>504</v>
      </c>
      <c r="E20" s="1225">
        <v>2220</v>
      </c>
    </row>
    <row r="21" spans="2:5" x14ac:dyDescent="0.2">
      <c r="B21" s="16" t="s">
        <v>505</v>
      </c>
      <c r="E21" s="1225">
        <v>118425.08</v>
      </c>
    </row>
    <row r="22" spans="2:5" x14ac:dyDescent="0.2">
      <c r="B22" s="16" t="s">
        <v>506</v>
      </c>
      <c r="E22" s="1225">
        <v>1219.67</v>
      </c>
    </row>
    <row r="23" spans="2:5" x14ac:dyDescent="0.2">
      <c r="B23" s="16" t="s">
        <v>507</v>
      </c>
      <c r="E23" s="1225">
        <v>34213.35</v>
      </c>
    </row>
    <row r="24" spans="2:5" x14ac:dyDescent="0.2">
      <c r="B24" s="16" t="s">
        <v>508</v>
      </c>
      <c r="E24" s="1225">
        <v>411.21</v>
      </c>
    </row>
    <row r="25" spans="2:5" x14ac:dyDescent="0.2">
      <c r="B25" s="22" t="s">
        <v>337</v>
      </c>
      <c r="E25" s="1226">
        <v>191529.33</v>
      </c>
    </row>
    <row r="27" spans="2:5" x14ac:dyDescent="0.2">
      <c r="B27" s="22" t="s">
        <v>509</v>
      </c>
      <c r="E27" s="1226">
        <v>10299.77</v>
      </c>
    </row>
    <row r="29" spans="2:5" x14ac:dyDescent="0.2">
      <c r="B29" s="22" t="s">
        <v>337</v>
      </c>
      <c r="E29" s="1226">
        <v>201829.1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="85" zoomScaleNormal="85" workbookViewId="0">
      <selection activeCell="H18" sqref="H18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749" customWidth="1"/>
    <col min="8" max="8" width="15.140625" style="749" customWidth="1"/>
    <col min="9" max="16384" width="9.140625" style="16"/>
  </cols>
  <sheetData>
    <row r="1" spans="1:9" ht="23.25" x14ac:dyDescent="0.2">
      <c r="A1" s="1245" t="s">
        <v>451</v>
      </c>
      <c r="B1" s="1254"/>
      <c r="C1" s="1254"/>
      <c r="D1" s="1254"/>
      <c r="E1" s="1254"/>
      <c r="F1" s="1254"/>
      <c r="G1" s="1254"/>
      <c r="H1" s="1254"/>
      <c r="I1" s="77"/>
    </row>
    <row r="2" spans="1:9" ht="15.75" thickBot="1" x14ac:dyDescent="0.25">
      <c r="A2" s="166"/>
      <c r="B2" s="166"/>
      <c r="C2" s="166"/>
      <c r="D2" s="166"/>
      <c r="E2" s="166"/>
      <c r="F2" s="166"/>
      <c r="G2" s="1110"/>
    </row>
    <row r="3" spans="1:9" ht="12.75" customHeight="1" x14ac:dyDescent="0.2">
      <c r="A3" s="1241" t="s">
        <v>137</v>
      </c>
      <c r="B3" s="1251"/>
      <c r="C3" s="1251"/>
      <c r="D3" s="1251"/>
      <c r="E3" s="1251"/>
      <c r="F3" s="1251"/>
      <c r="G3" s="1255" t="s">
        <v>392</v>
      </c>
      <c r="H3" s="1258" t="s">
        <v>452</v>
      </c>
    </row>
    <row r="4" spans="1:9" ht="12.75" customHeight="1" x14ac:dyDescent="0.2">
      <c r="A4" s="1252"/>
      <c r="B4" s="1253"/>
      <c r="C4" s="1253"/>
      <c r="D4" s="1253"/>
      <c r="E4" s="1253"/>
      <c r="F4" s="1253"/>
      <c r="G4" s="1256"/>
      <c r="H4" s="1259"/>
    </row>
    <row r="5" spans="1:9" ht="15" customHeight="1" x14ac:dyDescent="0.2">
      <c r="A5" s="950"/>
      <c r="B5" s="403" t="s">
        <v>22</v>
      </c>
      <c r="C5" s="403" t="s">
        <v>23</v>
      </c>
      <c r="D5" s="403" t="s">
        <v>24</v>
      </c>
      <c r="E5" s="513"/>
      <c r="F5" s="513"/>
      <c r="G5" s="1256"/>
      <c r="H5" s="1259"/>
    </row>
    <row r="6" spans="1:9" ht="15.75" customHeight="1" thickBot="1" x14ac:dyDescent="0.25">
      <c r="A6" s="951"/>
      <c r="B6" s="649"/>
      <c r="C6" s="179"/>
      <c r="D6" s="649" t="s">
        <v>25</v>
      </c>
      <c r="E6" s="952"/>
      <c r="F6" s="952"/>
      <c r="G6" s="1257"/>
      <c r="H6" s="1260"/>
    </row>
    <row r="7" spans="1:9" ht="16.5" thickTop="1" x14ac:dyDescent="0.25">
      <c r="A7" s="953">
        <v>1</v>
      </c>
      <c r="B7" s="855" t="s">
        <v>141</v>
      </c>
      <c r="C7" s="856"/>
      <c r="D7" s="857"/>
      <c r="E7" s="954" t="s">
        <v>139</v>
      </c>
      <c r="F7" s="955"/>
      <c r="G7" s="1111">
        <f>SUM(G8:G8)</f>
        <v>167232</v>
      </c>
      <c r="H7" s="1111">
        <f>SUM(H8:H8)</f>
        <v>167232</v>
      </c>
    </row>
    <row r="8" spans="1:9" ht="15.75" x14ac:dyDescent="0.25">
      <c r="A8" s="956">
        <v>2</v>
      </c>
      <c r="B8" s="518"/>
      <c r="C8" s="957" t="s">
        <v>138</v>
      </c>
      <c r="D8" s="184"/>
      <c r="E8" s="958" t="s">
        <v>139</v>
      </c>
      <c r="F8" s="959"/>
      <c r="G8" s="1111">
        <f>SUM(G9:G9)</f>
        <v>167232</v>
      </c>
      <c r="H8" s="1111">
        <f>SUM(H9:H9)</f>
        <v>167232</v>
      </c>
    </row>
    <row r="9" spans="1:9" ht="15.75" x14ac:dyDescent="0.25">
      <c r="A9" s="956">
        <v>3</v>
      </c>
      <c r="B9" s="518"/>
      <c r="C9" s="957"/>
      <c r="D9" s="184" t="s">
        <v>138</v>
      </c>
      <c r="E9" s="519" t="s">
        <v>429</v>
      </c>
      <c r="F9" s="519"/>
      <c r="G9" s="872">
        <v>167232</v>
      </c>
      <c r="H9" s="1113">
        <v>167232</v>
      </c>
    </row>
    <row r="10" spans="1:9" ht="23.25" customHeight="1" thickBot="1" x14ac:dyDescent="0.3">
      <c r="A10" s="585">
        <v>4</v>
      </c>
      <c r="B10" s="586"/>
      <c r="C10" s="586"/>
      <c r="D10" s="587"/>
      <c r="E10" s="960" t="s">
        <v>140</v>
      </c>
      <c r="F10" s="960"/>
      <c r="G10" s="885">
        <f>G7</f>
        <v>167232</v>
      </c>
      <c r="H10" s="1114">
        <f>H7</f>
        <v>167232</v>
      </c>
    </row>
    <row r="11" spans="1:9" ht="15" x14ac:dyDescent="0.2">
      <c r="A11" s="961"/>
      <c r="B11" s="19"/>
      <c r="C11" s="19"/>
      <c r="D11" s="19"/>
      <c r="E11" s="19"/>
      <c r="F11" s="19"/>
      <c r="G11" s="1112"/>
      <c r="H11" s="1112"/>
    </row>
    <row r="12" spans="1:9" x14ac:dyDescent="0.2">
      <c r="A12" s="572"/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G18" sqref="G18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35.42578125" style="16" customWidth="1"/>
    <col min="7" max="8" width="16.28515625" style="16" customWidth="1"/>
    <col min="9" max="16384" width="9.140625" style="16"/>
  </cols>
  <sheetData>
    <row r="1" spans="1:8" ht="23.25" x14ac:dyDescent="0.2">
      <c r="A1" s="1245" t="s">
        <v>451</v>
      </c>
      <c r="B1" s="1233"/>
      <c r="C1" s="1233"/>
      <c r="D1" s="1233"/>
      <c r="E1" s="1233"/>
      <c r="F1" s="1233"/>
      <c r="G1" s="1233"/>
      <c r="H1" s="1233"/>
    </row>
    <row r="2" spans="1:8" ht="15.75" thickBot="1" x14ac:dyDescent="0.25">
      <c r="A2" s="166"/>
      <c r="B2" s="166"/>
      <c r="C2" s="166"/>
      <c r="D2" s="166"/>
      <c r="E2" s="166"/>
      <c r="F2" s="166"/>
      <c r="G2" s="166"/>
    </row>
    <row r="3" spans="1:8" x14ac:dyDescent="0.2">
      <c r="A3" s="1241" t="s">
        <v>167</v>
      </c>
      <c r="B3" s="1251"/>
      <c r="C3" s="1251"/>
      <c r="D3" s="1251"/>
      <c r="E3" s="1251"/>
      <c r="F3" s="1251"/>
      <c r="G3" s="1246" t="s">
        <v>360</v>
      </c>
      <c r="H3" s="1249" t="s">
        <v>452</v>
      </c>
    </row>
    <row r="4" spans="1:8" x14ac:dyDescent="0.2">
      <c r="A4" s="1252"/>
      <c r="B4" s="1253"/>
      <c r="C4" s="1253"/>
      <c r="D4" s="1253"/>
      <c r="E4" s="1253"/>
      <c r="F4" s="1253"/>
      <c r="G4" s="1247"/>
      <c r="H4" s="1250"/>
    </row>
    <row r="5" spans="1:8" x14ac:dyDescent="0.2">
      <c r="A5" s="153"/>
      <c r="B5" s="154" t="s">
        <v>22</v>
      </c>
      <c r="C5" s="154" t="s">
        <v>23</v>
      </c>
      <c r="D5" s="154" t="s">
        <v>24</v>
      </c>
      <c r="E5" s="155"/>
      <c r="F5" s="155"/>
      <c r="G5" s="1247"/>
      <c r="H5" s="1250"/>
    </row>
    <row r="6" spans="1:8" ht="13.5" thickBot="1" x14ac:dyDescent="0.25">
      <c r="A6" s="156"/>
      <c r="B6" s="157"/>
      <c r="C6" s="158"/>
      <c r="D6" s="157" t="s">
        <v>25</v>
      </c>
      <c r="E6" s="159"/>
      <c r="F6" s="159"/>
      <c r="G6" s="1248"/>
      <c r="H6" s="1261"/>
    </row>
    <row r="7" spans="1:8" ht="37.5" customHeight="1" thickTop="1" x14ac:dyDescent="0.25">
      <c r="A7" s="868"/>
      <c r="B7" s="869"/>
      <c r="C7" s="870"/>
      <c r="D7" s="871"/>
      <c r="E7" s="859" t="s">
        <v>142</v>
      </c>
      <c r="F7" s="864"/>
      <c r="G7" s="872">
        <f>'BP '!H67</f>
        <v>758054</v>
      </c>
      <c r="H7" s="872">
        <f>'BP '!I67</f>
        <v>449782.88</v>
      </c>
    </row>
    <row r="8" spans="1:8" ht="37.5" customHeight="1" x14ac:dyDescent="0.25">
      <c r="A8" s="874"/>
      <c r="B8" s="870"/>
      <c r="C8" s="875"/>
      <c r="D8" s="871"/>
      <c r="E8" s="859" t="s">
        <v>143</v>
      </c>
      <c r="F8" s="864"/>
      <c r="G8" s="872">
        <f>KP!F11</f>
        <v>10000</v>
      </c>
      <c r="H8" s="872">
        <f>KP!G11</f>
        <v>0</v>
      </c>
    </row>
    <row r="9" spans="1:8" ht="39" customHeight="1" x14ac:dyDescent="0.25">
      <c r="A9" s="876"/>
      <c r="B9" s="877"/>
      <c r="C9" s="878"/>
      <c r="D9" s="879"/>
      <c r="E9" s="859" t="s">
        <v>172</v>
      </c>
      <c r="F9" s="864"/>
      <c r="G9" s="872">
        <f>PFO!G10</f>
        <v>167232</v>
      </c>
      <c r="H9" s="873">
        <f>PFO!H10</f>
        <v>167232</v>
      </c>
    </row>
    <row r="10" spans="1:8" ht="39" customHeight="1" thickBot="1" x14ac:dyDescent="0.3">
      <c r="A10" s="880"/>
      <c r="B10" s="881"/>
      <c r="C10" s="881"/>
      <c r="D10" s="882"/>
      <c r="E10" s="883" t="s">
        <v>343</v>
      </c>
      <c r="F10" s="884"/>
      <c r="G10" s="885">
        <f>SUM(G7:G9)</f>
        <v>935286</v>
      </c>
      <c r="H10" s="885">
        <f>SUM(H7+H8+H9)</f>
        <v>617014.88</v>
      </c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1" zoomScale="90" zoomScaleNormal="90" zoomScaleSheetLayoutView="100" workbookViewId="0">
      <selection activeCell="K22" sqref="K22"/>
    </sheetView>
  </sheetViews>
  <sheetFormatPr defaultRowHeight="12.75" x14ac:dyDescent="0.2"/>
  <cols>
    <col min="1" max="1" width="3.85546875" style="1" hidden="1" customWidth="1"/>
    <col min="2" max="2" width="11.42578125" style="16" customWidth="1"/>
    <col min="3" max="3" width="3.7109375" style="16" customWidth="1"/>
    <col min="4" max="4" width="46.85546875" style="16" customWidth="1"/>
    <col min="5" max="5" width="15" style="16" customWidth="1"/>
    <col min="6" max="6" width="13.42578125" style="16" customWidth="1"/>
    <col min="7" max="7" width="14.42578125" style="16" customWidth="1"/>
    <col min="8" max="8" width="13.42578125" style="16" hidden="1" customWidth="1"/>
    <col min="9" max="9" width="1.28515625" style="16" customWidth="1"/>
    <col min="10" max="10" width="15.85546875" style="16" customWidth="1"/>
    <col min="11" max="11" width="15" style="749" customWidth="1"/>
    <col min="12" max="12" width="9.140625" style="16" hidden="1" customWidth="1"/>
    <col min="13" max="16384" width="9.140625" style="16"/>
  </cols>
  <sheetData>
    <row r="1" spans="1:12" ht="23.25" x14ac:dyDescent="0.35">
      <c r="A1" s="1262" t="s">
        <v>338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</row>
    <row r="2" spans="1:12" ht="15.75" thickBot="1" x14ac:dyDescent="0.25">
      <c r="A2" s="90"/>
      <c r="B2" s="19"/>
      <c r="C2" s="19"/>
      <c r="D2" s="19"/>
      <c r="E2" s="19"/>
      <c r="F2" s="19"/>
      <c r="G2" s="19"/>
      <c r="H2" s="19"/>
      <c r="I2" s="19"/>
      <c r="J2" s="19"/>
      <c r="K2" s="1112"/>
    </row>
    <row r="3" spans="1:12" ht="18" x14ac:dyDescent="0.25">
      <c r="A3" s="1263" t="s">
        <v>401</v>
      </c>
      <c r="B3" s="1264"/>
      <c r="C3" s="1264"/>
      <c r="D3" s="1264"/>
      <c r="E3" s="1264"/>
      <c r="F3" s="1264"/>
      <c r="G3" s="1264"/>
      <c r="H3" s="1264"/>
      <c r="I3" s="1264"/>
      <c r="J3" s="1264"/>
      <c r="K3" s="1141"/>
    </row>
    <row r="4" spans="1:12" ht="18.75" customHeight="1" x14ac:dyDescent="0.3">
      <c r="A4" s="634"/>
      <c r="B4" s="635"/>
      <c r="C4" s="636"/>
      <c r="D4" s="637"/>
      <c r="E4" s="1265" t="s">
        <v>165</v>
      </c>
      <c r="F4" s="1266"/>
      <c r="G4" s="1266"/>
      <c r="H4" s="1266"/>
      <c r="I4" s="1266"/>
      <c r="J4" s="1266"/>
      <c r="K4" s="1142"/>
    </row>
    <row r="5" spans="1:12" ht="32.25" thickBot="1" x14ac:dyDescent="0.3">
      <c r="A5" s="638"/>
      <c r="B5" s="171" t="s">
        <v>17</v>
      </c>
      <c r="C5" s="172"/>
      <c r="D5" s="173"/>
      <c r="E5" s="174" t="s">
        <v>18</v>
      </c>
      <c r="F5" s="175"/>
      <c r="G5" s="175"/>
      <c r="H5" s="175"/>
      <c r="I5" s="175"/>
      <c r="J5" s="1088"/>
      <c r="K5" s="1143" t="s">
        <v>452</v>
      </c>
    </row>
    <row r="6" spans="1:12" ht="18" x14ac:dyDescent="0.25">
      <c r="A6" s="639"/>
      <c r="B6" s="176" t="s">
        <v>91</v>
      </c>
      <c r="C6" s="177"/>
      <c r="D6" s="178" t="s">
        <v>11</v>
      </c>
      <c r="E6" s="1271">
        <v>610</v>
      </c>
      <c r="F6" s="1273">
        <v>620</v>
      </c>
      <c r="G6" s="1273">
        <v>630</v>
      </c>
      <c r="H6" s="1273">
        <v>640</v>
      </c>
      <c r="I6" s="1267">
        <v>650</v>
      </c>
      <c r="J6" s="1269" t="s">
        <v>173</v>
      </c>
      <c r="K6" s="1143"/>
    </row>
    <row r="7" spans="1:12" ht="18.75" thickBot="1" x14ac:dyDescent="0.3">
      <c r="A7" s="640"/>
      <c r="B7" s="179"/>
      <c r="C7" s="180"/>
      <c r="D7" s="181"/>
      <c r="E7" s="1272"/>
      <c r="F7" s="1274"/>
      <c r="G7" s="1274"/>
      <c r="H7" s="1274"/>
      <c r="I7" s="1268"/>
      <c r="J7" s="1270"/>
      <c r="K7" s="1144"/>
    </row>
    <row r="8" spans="1:12" ht="19.5" thickTop="1" x14ac:dyDescent="0.3">
      <c r="A8" s="1097">
        <v>1</v>
      </c>
      <c r="B8" s="934" t="s">
        <v>207</v>
      </c>
      <c r="C8" s="935" t="s">
        <v>16</v>
      </c>
      <c r="D8" s="936"/>
      <c r="E8" s="937">
        <f>SUM(E9:E35)</f>
        <v>125700</v>
      </c>
      <c r="F8" s="937">
        <f>SUM(F9:F35)</f>
        <v>6000</v>
      </c>
      <c r="G8" s="937">
        <f>SUM(G9:G35)</f>
        <v>33400</v>
      </c>
      <c r="H8" s="938">
        <f>SUM(H9:H35)</f>
        <v>0</v>
      </c>
      <c r="I8" s="939">
        <f>SUM(I9:I35)</f>
        <v>0</v>
      </c>
      <c r="J8" s="1089">
        <f>SUM(J9:J35)</f>
        <v>165100</v>
      </c>
      <c r="K8" s="1145">
        <f>SUM(K9:K35)</f>
        <v>91542.840000000011</v>
      </c>
    </row>
    <row r="9" spans="1:12" ht="18.75" x14ac:dyDescent="0.3">
      <c r="A9" s="641"/>
      <c r="B9" s="886" t="s">
        <v>209</v>
      </c>
      <c r="C9" s="887"/>
      <c r="D9" s="888" t="s">
        <v>489</v>
      </c>
      <c r="E9" s="889">
        <v>120000</v>
      </c>
      <c r="F9" s="890">
        <v>6000</v>
      </c>
      <c r="G9" s="891"/>
      <c r="H9" s="890"/>
      <c r="I9" s="892"/>
      <c r="J9" s="1090">
        <f>SUM(E9+F9)</f>
        <v>126000</v>
      </c>
      <c r="K9" s="1092">
        <v>65275.3</v>
      </c>
    </row>
    <row r="10" spans="1:12" ht="18.75" x14ac:dyDescent="0.3">
      <c r="A10" s="641"/>
      <c r="B10" s="893"/>
      <c r="C10" s="894" t="s">
        <v>181</v>
      </c>
      <c r="D10" s="888" t="s">
        <v>208</v>
      </c>
      <c r="E10" s="889">
        <v>2700</v>
      </c>
      <c r="F10" s="890"/>
      <c r="G10" s="895"/>
      <c r="H10" s="890"/>
      <c r="I10" s="892"/>
      <c r="J10" s="1090">
        <v>2700</v>
      </c>
      <c r="K10" s="1093">
        <v>1497.05</v>
      </c>
      <c r="L10" s="111"/>
    </row>
    <row r="11" spans="1:12" ht="18.75" x14ac:dyDescent="0.3">
      <c r="A11" s="641"/>
      <c r="B11" s="896" t="s">
        <v>210</v>
      </c>
      <c r="C11" s="897" t="s">
        <v>185</v>
      </c>
      <c r="D11" s="888" t="s">
        <v>211</v>
      </c>
      <c r="E11" s="999">
        <v>3000</v>
      </c>
      <c r="F11" s="1009"/>
      <c r="G11" s="1010"/>
      <c r="H11" s="1009"/>
      <c r="I11" s="914"/>
      <c r="J11" s="1091">
        <v>3000</v>
      </c>
      <c r="K11" s="1094">
        <v>1513</v>
      </c>
    </row>
    <row r="12" spans="1:12" ht="2.4500000000000002" hidden="1" customHeight="1" x14ac:dyDescent="0.3">
      <c r="A12" s="641"/>
      <c r="B12" s="898"/>
      <c r="C12" s="899"/>
      <c r="D12" s="900"/>
      <c r="E12" s="901"/>
      <c r="F12" s="902"/>
      <c r="G12" s="902"/>
      <c r="H12" s="902"/>
      <c r="I12" s="902"/>
      <c r="J12" s="1090">
        <f t="shared" ref="J12:J16" si="0">SUM(E12:I12)</f>
        <v>0</v>
      </c>
      <c r="K12" s="1095"/>
    </row>
    <row r="13" spans="1:12" ht="18.75" hidden="1" x14ac:dyDescent="0.3">
      <c r="A13" s="641"/>
      <c r="B13" s="898"/>
      <c r="C13" s="903"/>
      <c r="D13" s="904"/>
      <c r="E13" s="905"/>
      <c r="F13" s="905"/>
      <c r="G13" s="906"/>
      <c r="H13" s="905"/>
      <c r="I13" s="905"/>
      <c r="J13" s="1090">
        <f t="shared" si="0"/>
        <v>0</v>
      </c>
      <c r="K13" s="1095"/>
    </row>
    <row r="14" spans="1:12" ht="18.75" hidden="1" x14ac:dyDescent="0.3">
      <c r="A14" s="641"/>
      <c r="B14" s="898"/>
      <c r="C14" s="903"/>
      <c r="D14" s="904"/>
      <c r="E14" s="905"/>
      <c r="F14" s="905"/>
      <c r="G14" s="906"/>
      <c r="H14" s="905"/>
      <c r="I14" s="905"/>
      <c r="J14" s="1090">
        <f t="shared" si="0"/>
        <v>0</v>
      </c>
      <c r="K14" s="1095"/>
    </row>
    <row r="15" spans="1:12" ht="18.75" hidden="1" x14ac:dyDescent="0.3">
      <c r="A15" s="641"/>
      <c r="B15" s="898"/>
      <c r="C15" s="903"/>
      <c r="D15" s="904"/>
      <c r="E15" s="905"/>
      <c r="F15" s="905"/>
      <c r="G15" s="906"/>
      <c r="H15" s="905"/>
      <c r="I15" s="905"/>
      <c r="J15" s="1090">
        <f t="shared" si="0"/>
        <v>0</v>
      </c>
      <c r="K15" s="1095"/>
    </row>
    <row r="16" spans="1:12" ht="18.75" hidden="1" x14ac:dyDescent="0.3">
      <c r="A16" s="641"/>
      <c r="B16" s="907" t="s">
        <v>98</v>
      </c>
      <c r="C16" s="903"/>
      <c r="D16" s="904"/>
      <c r="E16" s="905"/>
      <c r="F16" s="905"/>
      <c r="G16" s="906"/>
      <c r="H16" s="905"/>
      <c r="I16" s="905"/>
      <c r="J16" s="1090">
        <f t="shared" si="0"/>
        <v>0</v>
      </c>
      <c r="K16" s="1095"/>
    </row>
    <row r="17" spans="1:12" ht="18.75" x14ac:dyDescent="0.3">
      <c r="A17" s="641"/>
      <c r="B17" s="908">
        <v>631</v>
      </c>
      <c r="C17" s="909" t="s">
        <v>185</v>
      </c>
      <c r="D17" s="910" t="s">
        <v>212</v>
      </c>
      <c r="E17" s="911"/>
      <c r="F17" s="912"/>
      <c r="G17" s="913">
        <v>3500</v>
      </c>
      <c r="H17" s="912"/>
      <c r="I17" s="914"/>
      <c r="J17" s="1090">
        <v>3500</v>
      </c>
      <c r="K17" s="1094">
        <v>1234.27</v>
      </c>
      <c r="L17" s="111"/>
    </row>
    <row r="18" spans="1:12" ht="18.75" x14ac:dyDescent="0.3">
      <c r="A18" s="641"/>
      <c r="B18" s="908">
        <v>63201</v>
      </c>
      <c r="C18" s="897" t="s">
        <v>185</v>
      </c>
      <c r="D18" s="915" t="s">
        <v>261</v>
      </c>
      <c r="E18" s="916"/>
      <c r="F18" s="917"/>
      <c r="G18" s="918">
        <v>4500</v>
      </c>
      <c r="H18" s="917"/>
      <c r="I18" s="919"/>
      <c r="J18" s="1090">
        <f>G18</f>
        <v>4500</v>
      </c>
      <c r="K18" s="1094">
        <v>2851.09</v>
      </c>
    </row>
    <row r="19" spans="1:12" ht="18.75" x14ac:dyDescent="0.3">
      <c r="A19" s="641"/>
      <c r="B19" s="908"/>
      <c r="C19" s="897" t="s">
        <v>181</v>
      </c>
      <c r="D19" s="915" t="s">
        <v>332</v>
      </c>
      <c r="E19" s="916"/>
      <c r="F19" s="917"/>
      <c r="G19" s="918">
        <v>3000</v>
      </c>
      <c r="H19" s="917"/>
      <c r="I19" s="919"/>
      <c r="J19" s="1090">
        <f t="shared" ref="J19:J35" si="1">G19</f>
        <v>3000</v>
      </c>
      <c r="K19" s="1094">
        <v>1935.07</v>
      </c>
    </row>
    <row r="20" spans="1:12" ht="18.75" x14ac:dyDescent="0.3">
      <c r="A20" s="641"/>
      <c r="B20" s="908">
        <v>63202</v>
      </c>
      <c r="C20" s="897" t="s">
        <v>193</v>
      </c>
      <c r="D20" s="915" t="s">
        <v>397</v>
      </c>
      <c r="E20" s="916"/>
      <c r="F20" s="917"/>
      <c r="G20" s="918">
        <v>4500</v>
      </c>
      <c r="H20" s="917"/>
      <c r="I20" s="919"/>
      <c r="J20" s="1090">
        <f t="shared" si="1"/>
        <v>4500</v>
      </c>
      <c r="K20" s="1094">
        <v>3768.96</v>
      </c>
    </row>
    <row r="21" spans="1:12" ht="18.75" x14ac:dyDescent="0.3">
      <c r="A21" s="641"/>
      <c r="B21" s="908">
        <v>63202</v>
      </c>
      <c r="C21" s="897" t="s">
        <v>182</v>
      </c>
      <c r="D21" s="915" t="s">
        <v>398</v>
      </c>
      <c r="E21" s="916"/>
      <c r="F21" s="917"/>
      <c r="G21" s="918">
        <v>1100</v>
      </c>
      <c r="H21" s="917"/>
      <c r="I21" s="919"/>
      <c r="J21" s="1090">
        <f t="shared" si="1"/>
        <v>1100</v>
      </c>
      <c r="K21" s="1094">
        <v>572.45000000000005</v>
      </c>
    </row>
    <row r="22" spans="1:12" ht="18.75" x14ac:dyDescent="0.3">
      <c r="A22" s="641"/>
      <c r="B22" s="908">
        <v>63202</v>
      </c>
      <c r="C22" s="897" t="s">
        <v>199</v>
      </c>
      <c r="D22" s="915" t="s">
        <v>399</v>
      </c>
      <c r="E22" s="916"/>
      <c r="F22" s="917"/>
      <c r="G22" s="918">
        <v>3000</v>
      </c>
      <c r="H22" s="917"/>
      <c r="I22" s="919"/>
      <c r="J22" s="1090">
        <f t="shared" si="1"/>
        <v>3000</v>
      </c>
      <c r="K22" s="1094">
        <v>1744.9</v>
      </c>
    </row>
    <row r="23" spans="1:12" ht="18.75" x14ac:dyDescent="0.3">
      <c r="A23" s="641"/>
      <c r="B23" s="908">
        <v>63203</v>
      </c>
      <c r="C23" s="897" t="s">
        <v>185</v>
      </c>
      <c r="D23" s="915" t="s">
        <v>213</v>
      </c>
      <c r="E23" s="916"/>
      <c r="F23" s="917"/>
      <c r="G23" s="918">
        <v>3000</v>
      </c>
      <c r="H23" s="917"/>
      <c r="I23" s="919"/>
      <c r="J23" s="1090">
        <f t="shared" si="1"/>
        <v>3000</v>
      </c>
      <c r="K23" s="1094">
        <v>944.98</v>
      </c>
    </row>
    <row r="24" spans="1:12" ht="18.75" x14ac:dyDescent="0.3">
      <c r="A24" s="641"/>
      <c r="B24" s="908"/>
      <c r="C24" s="897" t="s">
        <v>195</v>
      </c>
      <c r="D24" s="915" t="s">
        <v>214</v>
      </c>
      <c r="E24" s="916"/>
      <c r="F24" s="917"/>
      <c r="G24" s="918">
        <v>2500</v>
      </c>
      <c r="H24" s="917"/>
      <c r="I24" s="919"/>
      <c r="J24" s="1090">
        <v>2500</v>
      </c>
      <c r="K24" s="1094">
        <v>1182.1199999999999</v>
      </c>
    </row>
    <row r="25" spans="1:12" ht="18.75" x14ac:dyDescent="0.3">
      <c r="A25" s="641"/>
      <c r="B25" s="908">
        <v>63306</v>
      </c>
      <c r="C25" s="897" t="s">
        <v>185</v>
      </c>
      <c r="D25" s="915" t="s">
        <v>108</v>
      </c>
      <c r="E25" s="916"/>
      <c r="F25" s="917"/>
      <c r="G25" s="918">
        <v>2000</v>
      </c>
      <c r="H25" s="917"/>
      <c r="I25" s="919"/>
      <c r="J25" s="1090">
        <v>2000</v>
      </c>
      <c r="K25" s="1094">
        <v>1744.75</v>
      </c>
    </row>
    <row r="26" spans="1:12" ht="18.75" x14ac:dyDescent="0.3">
      <c r="A26" s="641"/>
      <c r="B26" s="908"/>
      <c r="C26" s="897" t="s">
        <v>193</v>
      </c>
      <c r="D26" s="915" t="s">
        <v>252</v>
      </c>
      <c r="E26" s="916"/>
      <c r="F26" s="917"/>
      <c r="G26" s="918">
        <v>300</v>
      </c>
      <c r="H26" s="917"/>
      <c r="I26" s="919"/>
      <c r="J26" s="1090">
        <v>300</v>
      </c>
      <c r="K26" s="1094">
        <v>185.16</v>
      </c>
    </row>
    <row r="27" spans="1:12" ht="18.75" x14ac:dyDescent="0.3">
      <c r="A27" s="641"/>
      <c r="B27" s="908">
        <v>63309</v>
      </c>
      <c r="C27" s="920">
        <v>0</v>
      </c>
      <c r="D27" s="915" t="s">
        <v>326</v>
      </c>
      <c r="E27" s="916"/>
      <c r="F27" s="917"/>
      <c r="G27" s="918">
        <v>1500</v>
      </c>
      <c r="H27" s="917"/>
      <c r="I27" s="919"/>
      <c r="J27" s="1090">
        <f t="shared" si="1"/>
        <v>1500</v>
      </c>
      <c r="K27" s="1094">
        <v>2158.67</v>
      </c>
    </row>
    <row r="28" spans="1:12" ht="18.75" x14ac:dyDescent="0.3">
      <c r="A28" s="641"/>
      <c r="B28" s="908" t="s">
        <v>456</v>
      </c>
      <c r="C28" s="920">
        <v>0</v>
      </c>
      <c r="D28" s="915" t="s">
        <v>454</v>
      </c>
      <c r="E28" s="916"/>
      <c r="F28" s="917"/>
      <c r="G28" s="918">
        <v>0</v>
      </c>
      <c r="H28" s="917"/>
      <c r="I28" s="919"/>
      <c r="J28" s="1090">
        <v>0</v>
      </c>
      <c r="K28" s="1094">
        <v>292.8</v>
      </c>
    </row>
    <row r="29" spans="1:12" ht="18.75" x14ac:dyDescent="0.3">
      <c r="A29" s="641"/>
      <c r="B29" s="908" t="s">
        <v>457</v>
      </c>
      <c r="C29" s="920">
        <v>0</v>
      </c>
      <c r="D29" s="915" t="s">
        <v>455</v>
      </c>
      <c r="E29" s="916"/>
      <c r="F29" s="917"/>
      <c r="G29" s="918">
        <v>0</v>
      </c>
      <c r="H29" s="917"/>
      <c r="I29" s="919"/>
      <c r="J29" s="1090">
        <v>0</v>
      </c>
      <c r="K29" s="1094">
        <v>311.06</v>
      </c>
    </row>
    <row r="30" spans="1:12" ht="18.75" x14ac:dyDescent="0.3">
      <c r="A30" s="641"/>
      <c r="B30" s="908">
        <v>63305</v>
      </c>
      <c r="C30" s="920">
        <v>1</v>
      </c>
      <c r="D30" s="915" t="s">
        <v>458</v>
      </c>
      <c r="E30" s="916"/>
      <c r="F30" s="917"/>
      <c r="G30" s="918">
        <v>0</v>
      </c>
      <c r="H30" s="917"/>
      <c r="I30" s="919"/>
      <c r="J30" s="1090">
        <v>0</v>
      </c>
      <c r="K30" s="1094">
        <v>336.89</v>
      </c>
    </row>
    <row r="31" spans="1:12" ht="18.75" x14ac:dyDescent="0.3">
      <c r="A31" s="641"/>
      <c r="B31" s="908" t="s">
        <v>461</v>
      </c>
      <c r="C31" s="920">
        <v>1</v>
      </c>
      <c r="D31" s="915" t="s">
        <v>462</v>
      </c>
      <c r="E31" s="916"/>
      <c r="F31" s="917"/>
      <c r="G31" s="918">
        <v>0</v>
      </c>
      <c r="H31" s="917"/>
      <c r="I31" s="919"/>
      <c r="J31" s="1090">
        <v>0</v>
      </c>
      <c r="K31" s="1094">
        <v>538.79999999999995</v>
      </c>
    </row>
    <row r="32" spans="1:12" ht="18.75" x14ac:dyDescent="0.3">
      <c r="A32" s="641"/>
      <c r="B32" s="908" t="s">
        <v>459</v>
      </c>
      <c r="C32" s="920">
        <v>4</v>
      </c>
      <c r="D32" s="915" t="s">
        <v>460</v>
      </c>
      <c r="E32" s="916"/>
      <c r="F32" s="917"/>
      <c r="G32" s="918">
        <v>0</v>
      </c>
      <c r="H32" s="917"/>
      <c r="I32" s="919"/>
      <c r="J32" s="1090">
        <v>0</v>
      </c>
      <c r="K32" s="1094">
        <v>2129.2399999999998</v>
      </c>
    </row>
    <row r="33" spans="1:11" ht="18.75" x14ac:dyDescent="0.3">
      <c r="A33" s="641"/>
      <c r="B33" s="908">
        <v>633016</v>
      </c>
      <c r="C33" s="921">
        <v>0</v>
      </c>
      <c r="D33" s="922" t="s">
        <v>216</v>
      </c>
      <c r="E33" s="923"/>
      <c r="F33" s="924"/>
      <c r="G33" s="925">
        <v>3000</v>
      </c>
      <c r="H33" s="924"/>
      <c r="I33" s="892"/>
      <c r="J33" s="1090">
        <v>3000</v>
      </c>
      <c r="K33" s="1094">
        <v>655.48</v>
      </c>
    </row>
    <row r="34" spans="1:11" ht="18.75" x14ac:dyDescent="0.3">
      <c r="A34" s="1191"/>
      <c r="B34" s="1192">
        <v>635001</v>
      </c>
      <c r="C34" s="1193"/>
      <c r="D34" s="1194" t="s">
        <v>493</v>
      </c>
      <c r="E34" s="1195"/>
      <c r="F34" s="1196"/>
      <c r="G34" s="1197"/>
      <c r="H34" s="1196"/>
      <c r="I34" s="1198"/>
      <c r="J34" s="1199">
        <v>0</v>
      </c>
      <c r="K34" s="1200">
        <v>670.8</v>
      </c>
    </row>
    <row r="35" spans="1:11" ht="18.75" customHeight="1" thickBot="1" x14ac:dyDescent="0.35">
      <c r="A35" s="643"/>
      <c r="B35" s="926">
        <v>637005</v>
      </c>
      <c r="C35" s="927"/>
      <c r="D35" s="928" t="s">
        <v>115</v>
      </c>
      <c r="E35" s="929"/>
      <c r="F35" s="930"/>
      <c r="G35" s="931">
        <v>1500</v>
      </c>
      <c r="H35" s="932"/>
      <c r="I35" s="933"/>
      <c r="J35" s="1098">
        <f t="shared" si="1"/>
        <v>1500</v>
      </c>
      <c r="K35" s="1096">
        <v>0</v>
      </c>
    </row>
    <row r="36" spans="1:11" ht="18" hidden="1" x14ac:dyDescent="0.25">
      <c r="A36" s="642"/>
      <c r="B36" s="644"/>
      <c r="C36" s="645"/>
      <c r="D36" s="645"/>
      <c r="E36" s="645"/>
      <c r="F36" s="645"/>
      <c r="G36" s="645"/>
      <c r="H36" s="645"/>
      <c r="I36" s="645"/>
      <c r="J36" s="645"/>
      <c r="K36" s="1146"/>
    </row>
    <row r="37" spans="1:11" ht="18" hidden="1" x14ac:dyDescent="0.25">
      <c r="A37" s="646"/>
      <c r="B37" s="644"/>
      <c r="C37" s="644"/>
      <c r="D37" s="645"/>
      <c r="E37" s="647"/>
      <c r="F37" s="648"/>
      <c r="G37" s="648"/>
      <c r="H37" s="648"/>
      <c r="I37" s="648"/>
      <c r="J37" s="648"/>
      <c r="K37" s="1147"/>
    </row>
    <row r="38" spans="1:11" ht="18" x14ac:dyDescent="0.25">
      <c r="A38" s="646"/>
      <c r="B38" s="644"/>
      <c r="C38" s="644"/>
      <c r="D38" s="644"/>
      <c r="E38" s="644"/>
      <c r="F38" s="644"/>
      <c r="G38" s="644"/>
      <c r="H38" s="644"/>
      <c r="I38" s="644"/>
      <c r="J38" s="644"/>
      <c r="K38" s="1147"/>
    </row>
    <row r="39" spans="1:11" ht="18" x14ac:dyDescent="0.25">
      <c r="A39" s="646"/>
      <c r="B39" s="644"/>
      <c r="C39" s="644"/>
      <c r="D39" s="644"/>
      <c r="E39" s="644"/>
      <c r="F39" s="644"/>
      <c r="G39" s="644"/>
      <c r="H39" s="644"/>
      <c r="I39" s="644"/>
      <c r="J39" s="644"/>
      <c r="K39" s="1147"/>
    </row>
  </sheetData>
  <mergeCells count="9">
    <mergeCell ref="A1:K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K11" sqref="K11:K13"/>
    </sheetView>
  </sheetViews>
  <sheetFormatPr defaultRowHeight="12.75" x14ac:dyDescent="0.2"/>
  <cols>
    <col min="1" max="1" width="3.42578125" style="79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1" width="13.85546875" style="16" customWidth="1"/>
    <col min="12" max="16384" width="9.140625" style="16"/>
  </cols>
  <sheetData>
    <row r="1" spans="1:11" ht="23.25" x14ac:dyDescent="0.35">
      <c r="A1" s="1262" t="s">
        <v>223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</row>
    <row r="2" spans="1:11" ht="7.5" customHeight="1" thickBot="1" x14ac:dyDescent="0.25"/>
    <row r="3" spans="1:11" ht="12" customHeight="1" thickBot="1" x14ac:dyDescent="0.25">
      <c r="A3" s="1283" t="s">
        <v>401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0"/>
    </row>
    <row r="4" spans="1:11" ht="17.25" customHeight="1" x14ac:dyDescent="0.3">
      <c r="A4" s="189"/>
      <c r="B4" s="190"/>
      <c r="C4" s="191"/>
      <c r="D4" s="192"/>
      <c r="E4" s="193"/>
      <c r="F4" s="194"/>
      <c r="G4" s="194"/>
      <c r="H4" s="194" t="s">
        <v>129</v>
      </c>
      <c r="I4" s="194"/>
      <c r="J4" s="194"/>
      <c r="K4" s="195"/>
    </row>
    <row r="5" spans="1:11" ht="14.25" customHeight="1" x14ac:dyDescent="0.2">
      <c r="A5" s="7" t="s">
        <v>92</v>
      </c>
      <c r="B5" s="196" t="s">
        <v>17</v>
      </c>
      <c r="C5" s="197"/>
      <c r="D5" s="198"/>
      <c r="E5" s="199"/>
      <c r="F5" s="200"/>
      <c r="G5" s="200"/>
      <c r="H5" s="200"/>
      <c r="I5" s="201" t="s">
        <v>18</v>
      </c>
      <c r="J5" s="202"/>
      <c r="K5" s="195" t="s">
        <v>453</v>
      </c>
    </row>
    <row r="6" spans="1:11" ht="18.75" customHeight="1" x14ac:dyDescent="0.2">
      <c r="A6" s="8" t="s">
        <v>93</v>
      </c>
      <c r="B6" s="203" t="s">
        <v>91</v>
      </c>
      <c r="C6" s="204"/>
      <c r="D6" s="155" t="s">
        <v>11</v>
      </c>
      <c r="E6" s="1287">
        <v>610</v>
      </c>
      <c r="F6" s="1291">
        <v>620</v>
      </c>
      <c r="G6" s="1291">
        <v>630</v>
      </c>
      <c r="H6" s="1291">
        <v>640</v>
      </c>
      <c r="I6" s="1285">
        <v>650</v>
      </c>
      <c r="J6" s="1289" t="s">
        <v>416</v>
      </c>
      <c r="K6" s="195"/>
    </row>
    <row r="7" spans="1:11" ht="13.5" thickBot="1" x14ac:dyDescent="0.25">
      <c r="A7" s="126"/>
      <c r="B7" s="205"/>
      <c r="C7" s="206"/>
      <c r="D7" s="159"/>
      <c r="E7" s="1288"/>
      <c r="F7" s="1292"/>
      <c r="G7" s="1293"/>
      <c r="H7" s="1293"/>
      <c r="I7" s="1286"/>
      <c r="J7" s="1290"/>
      <c r="K7" s="195"/>
    </row>
    <row r="8" spans="1:11" ht="15.75" thickTop="1" x14ac:dyDescent="0.2">
      <c r="A8" s="207"/>
      <c r="B8" s="208"/>
      <c r="C8" s="209"/>
      <c r="D8" s="209"/>
      <c r="E8" s="210">
        <f>SUM(E10+E14+E17+E24+E27+E32)</f>
        <v>0</v>
      </c>
      <c r="F8" s="211">
        <f>SUM(F10+F14+F17+F24+F27+F32)</f>
        <v>0</v>
      </c>
      <c r="G8" s="695">
        <f>G9</f>
        <v>9830</v>
      </c>
      <c r="H8" s="695">
        <f>SUM(H10,H14,H24,H27,H32)</f>
        <v>0</v>
      </c>
      <c r="I8" s="695">
        <f>SUM(I10,I14,I17,I24,I27,I32)</f>
        <v>0</v>
      </c>
      <c r="J8" s="1052">
        <f>J9</f>
        <v>9830</v>
      </c>
      <c r="K8" s="1055">
        <f>+K9</f>
        <v>2418.9899999999998</v>
      </c>
    </row>
    <row r="9" spans="1:11" x14ac:dyDescent="0.2">
      <c r="A9" s="212"/>
      <c r="B9" s="213"/>
      <c r="C9" s="214"/>
      <c r="D9" s="214"/>
      <c r="E9" s="215"/>
      <c r="F9" s="216"/>
      <c r="G9" s="1281">
        <f>SUM(G13+G15+G18+G19+G24+G27+G32)</f>
        <v>9830</v>
      </c>
      <c r="H9" s="696"/>
      <c r="I9" s="696"/>
      <c r="J9" s="1275">
        <f>SUM(J11+J15+J18+J19+J24+J27+J32)</f>
        <v>9830</v>
      </c>
      <c r="K9" s="1275">
        <f>SUM(K11+K15+K18+K19+K24+K27+K32)</f>
        <v>2418.9899999999998</v>
      </c>
    </row>
    <row r="10" spans="1:11" x14ac:dyDescent="0.2">
      <c r="A10" s="217"/>
      <c r="B10" s="218"/>
      <c r="C10" s="219"/>
      <c r="D10" s="220" t="s">
        <v>218</v>
      </c>
      <c r="E10" s="221">
        <f>SUM(E11:E13)</f>
        <v>0</v>
      </c>
      <c r="F10" s="222">
        <f>SUM(F11:F13)</f>
        <v>0</v>
      </c>
      <c r="G10" s="1282"/>
      <c r="H10" s="697">
        <f>SUM(H11:H13)</f>
        <v>0</v>
      </c>
      <c r="I10" s="697">
        <f>SUM(I11:I13)</f>
        <v>0</v>
      </c>
      <c r="J10" s="1277"/>
      <c r="K10" s="1277"/>
    </row>
    <row r="11" spans="1:11" ht="14.25" x14ac:dyDescent="0.2">
      <c r="A11" s="223"/>
      <c r="B11" s="224" t="s">
        <v>217</v>
      </c>
      <c r="C11" s="225" t="s">
        <v>181</v>
      </c>
      <c r="D11" s="226" t="s">
        <v>491</v>
      </c>
      <c r="E11" s="227"/>
      <c r="F11" s="228"/>
      <c r="G11" s="698"/>
      <c r="H11" s="699"/>
      <c r="I11" s="699"/>
      <c r="J11" s="1275">
        <v>1000</v>
      </c>
      <c r="K11" s="1278">
        <v>687.55</v>
      </c>
    </row>
    <row r="12" spans="1:11" ht="14.25" x14ac:dyDescent="0.2">
      <c r="A12" s="223"/>
      <c r="B12" s="230" t="s">
        <v>490</v>
      </c>
      <c r="C12" s="231" t="s">
        <v>193</v>
      </c>
      <c r="D12" s="226"/>
      <c r="E12" s="227"/>
      <c r="F12" s="228"/>
      <c r="G12" s="698"/>
      <c r="H12" s="699"/>
      <c r="I12" s="699"/>
      <c r="J12" s="1276"/>
      <c r="K12" s="1279"/>
    </row>
    <row r="13" spans="1:11" ht="14.25" x14ac:dyDescent="0.2">
      <c r="A13" s="223"/>
      <c r="B13" s="230" t="s">
        <v>400</v>
      </c>
      <c r="C13" s="231" t="s">
        <v>104</v>
      </c>
      <c r="D13" s="226" t="s">
        <v>411</v>
      </c>
      <c r="E13" s="227"/>
      <c r="F13" s="228"/>
      <c r="G13" s="698">
        <v>1000</v>
      </c>
      <c r="H13" s="699"/>
      <c r="I13" s="699"/>
      <c r="J13" s="1277"/>
      <c r="K13" s="1280"/>
    </row>
    <row r="14" spans="1:11" x14ac:dyDescent="0.2">
      <c r="A14" s="232"/>
      <c r="B14" s="233" t="s">
        <v>164</v>
      </c>
      <c r="C14" s="234"/>
      <c r="D14" s="234"/>
      <c r="E14" s="221">
        <f>SUM(E15:E15)</f>
        <v>0</v>
      </c>
      <c r="F14" s="222">
        <f>SUM(F15:F15)</f>
        <v>0</v>
      </c>
      <c r="G14" s="697">
        <f>SUM(G15:G15)</f>
        <v>3000</v>
      </c>
      <c r="H14" s="697">
        <f>SUM(H15:H15)</f>
        <v>0</v>
      </c>
      <c r="I14" s="697">
        <f>SUM(I15:I15)</f>
        <v>0</v>
      </c>
      <c r="J14" s="701">
        <f>SUM(E14:I14)</f>
        <v>3000</v>
      </c>
      <c r="K14" s="1056">
        <f>+J14</f>
        <v>3000</v>
      </c>
    </row>
    <row r="15" spans="1:11" s="119" customFormat="1" x14ac:dyDescent="0.2">
      <c r="A15" s="235"/>
      <c r="B15" s="236"/>
      <c r="C15" s="237">
        <v>1</v>
      </c>
      <c r="D15" s="238" t="s">
        <v>62</v>
      </c>
      <c r="E15" s="239"/>
      <c r="F15" s="240"/>
      <c r="G15" s="702">
        <v>3000</v>
      </c>
      <c r="H15" s="703"/>
      <c r="I15" s="703"/>
      <c r="J15" s="704">
        <f>E15+F15+G15+H15</f>
        <v>3000</v>
      </c>
      <c r="K15" s="1148">
        <v>0</v>
      </c>
    </row>
    <row r="16" spans="1:11" x14ac:dyDescent="0.2">
      <c r="A16" s="241"/>
      <c r="B16" s="213"/>
      <c r="C16" s="242"/>
      <c r="D16" s="242"/>
      <c r="E16" s="243"/>
      <c r="F16" s="244"/>
      <c r="G16" s="1281">
        <f>SUM(G18:G19)</f>
        <v>130</v>
      </c>
      <c r="H16" s="697"/>
      <c r="I16" s="697"/>
      <c r="J16" s="1053">
        <f>SUM(J18:J19)</f>
        <v>130</v>
      </c>
      <c r="K16" s="1053">
        <f>SUM(K18:K19)</f>
        <v>166.66</v>
      </c>
    </row>
    <row r="17" spans="1:11" ht="15" x14ac:dyDescent="0.25">
      <c r="A17" s="245"/>
      <c r="B17" s="218"/>
      <c r="C17" s="246"/>
      <c r="D17" s="247" t="s">
        <v>219</v>
      </c>
      <c r="E17" s="221">
        <f>SUM(E18:E19)</f>
        <v>0</v>
      </c>
      <c r="F17" s="222">
        <f>SUM(F18:F19)</f>
        <v>0</v>
      </c>
      <c r="G17" s="1282"/>
      <c r="H17" s="697">
        <f>SUM(H18:H19)</f>
        <v>0</v>
      </c>
      <c r="I17" s="697">
        <f>SUM(I18:I19)</f>
        <v>0</v>
      </c>
      <c r="J17" s="1054"/>
      <c r="K17" s="1058"/>
    </row>
    <row r="18" spans="1:11" x14ac:dyDescent="0.2">
      <c r="A18" s="27"/>
      <c r="B18" s="248" t="s">
        <v>220</v>
      </c>
      <c r="C18" s="249" t="s">
        <v>193</v>
      </c>
      <c r="D18" s="76" t="s">
        <v>324</v>
      </c>
      <c r="E18" s="116"/>
      <c r="F18" s="117"/>
      <c r="G18" s="705">
        <v>130</v>
      </c>
      <c r="H18" s="705"/>
      <c r="I18" s="705"/>
      <c r="J18" s="704">
        <f>SUM(E18:I18)</f>
        <v>130</v>
      </c>
      <c r="K18" s="1057">
        <v>0</v>
      </c>
    </row>
    <row r="19" spans="1:11" x14ac:dyDescent="0.2">
      <c r="A19" s="25"/>
      <c r="B19" s="248"/>
      <c r="C19" s="249" t="s">
        <v>182</v>
      </c>
      <c r="D19" s="76" t="s">
        <v>221</v>
      </c>
      <c r="E19" s="116"/>
      <c r="F19" s="117"/>
      <c r="G19" s="702">
        <v>0</v>
      </c>
      <c r="H19" s="705"/>
      <c r="I19" s="705"/>
      <c r="J19" s="704">
        <v>0</v>
      </c>
      <c r="K19" s="1148">
        <v>166.66</v>
      </c>
    </row>
    <row r="20" spans="1:11" ht="1.1499999999999999" hidden="1" customHeight="1" x14ac:dyDescent="0.2">
      <c r="A20" s="123"/>
      <c r="B20" s="118"/>
      <c r="C20" s="118"/>
      <c r="D20" s="118"/>
      <c r="E20" s="116"/>
      <c r="F20" s="117"/>
      <c r="G20" s="705"/>
      <c r="H20" s="705"/>
      <c r="I20" s="705"/>
      <c r="J20" s="706"/>
      <c r="K20" s="1059"/>
    </row>
    <row r="21" spans="1:11" ht="12.75" hidden="1" customHeight="1" x14ac:dyDescent="0.2">
      <c r="A21" s="123"/>
      <c r="B21" s="118"/>
      <c r="C21" s="118"/>
      <c r="D21" s="118"/>
      <c r="E21" s="116"/>
      <c r="F21" s="117"/>
      <c r="G21" s="705"/>
      <c r="H21" s="705"/>
      <c r="I21" s="705"/>
      <c r="J21" s="706"/>
      <c r="K21" s="1059"/>
    </row>
    <row r="22" spans="1:11" ht="12.75" hidden="1" customHeight="1" x14ac:dyDescent="0.2">
      <c r="A22" s="123"/>
      <c r="B22" s="118"/>
      <c r="C22" s="118"/>
      <c r="D22" s="118"/>
      <c r="E22" s="116"/>
      <c r="F22" s="117"/>
      <c r="G22" s="705"/>
      <c r="H22" s="705"/>
      <c r="I22" s="705"/>
      <c r="J22" s="706"/>
      <c r="K22" s="1059"/>
    </row>
    <row r="23" spans="1:11" ht="52.15" hidden="1" customHeight="1" x14ac:dyDescent="0.2">
      <c r="A23" s="250"/>
      <c r="B23" s="251"/>
      <c r="C23" s="252"/>
      <c r="D23" s="253"/>
      <c r="E23" s="254"/>
      <c r="F23" s="255"/>
      <c r="G23" s="702"/>
      <c r="H23" s="707"/>
      <c r="I23" s="707"/>
      <c r="J23" s="708"/>
      <c r="K23" s="1060"/>
    </row>
    <row r="24" spans="1:11" x14ac:dyDescent="0.2">
      <c r="A24" s="245"/>
      <c r="B24" s="218" t="s">
        <v>166</v>
      </c>
      <c r="C24" s="246"/>
      <c r="D24" s="219"/>
      <c r="E24" s="221">
        <f>SUM(E25+E26)</f>
        <v>0</v>
      </c>
      <c r="F24" s="222">
        <f>SUM(F25+F26)</f>
        <v>0</v>
      </c>
      <c r="G24" s="697">
        <f>SUM(G25+G26)</f>
        <v>1000</v>
      </c>
      <c r="H24" s="697">
        <f>SUM(H25+H26)</f>
        <v>0</v>
      </c>
      <c r="I24" s="697">
        <f>SUM(I25+I26)</f>
        <v>0</v>
      </c>
      <c r="J24" s="701">
        <f>SUM(E24:I24)</f>
        <v>1000</v>
      </c>
      <c r="K24" s="701">
        <f>SUM(K25+K26)</f>
        <v>12</v>
      </c>
    </row>
    <row r="25" spans="1:11" x14ac:dyDescent="0.2">
      <c r="A25" s="27"/>
      <c r="B25" s="257"/>
      <c r="C25" s="258" t="s">
        <v>12</v>
      </c>
      <c r="D25" s="259" t="s">
        <v>63</v>
      </c>
      <c r="E25" s="260"/>
      <c r="F25" s="229"/>
      <c r="G25" s="698">
        <v>0</v>
      </c>
      <c r="H25" s="699"/>
      <c r="I25" s="699"/>
      <c r="J25" s="700">
        <v>0</v>
      </c>
      <c r="K25" s="1140">
        <v>0</v>
      </c>
    </row>
    <row r="26" spans="1:11" x14ac:dyDescent="0.2">
      <c r="A26" s="27"/>
      <c r="B26" s="261"/>
      <c r="C26" s="258" t="s">
        <v>13</v>
      </c>
      <c r="D26" s="262" t="s">
        <v>106</v>
      </c>
      <c r="E26" s="260"/>
      <c r="F26" s="229"/>
      <c r="G26" s="698">
        <v>1000</v>
      </c>
      <c r="H26" s="699"/>
      <c r="I26" s="699"/>
      <c r="J26" s="700">
        <v>1000</v>
      </c>
      <c r="K26" s="1140">
        <v>12</v>
      </c>
    </row>
    <row r="27" spans="1:11" x14ac:dyDescent="0.2">
      <c r="A27" s="263"/>
      <c r="B27" s="233" t="s">
        <v>105</v>
      </c>
      <c r="C27" s="264"/>
      <c r="D27" s="264"/>
      <c r="E27" s="221">
        <f t="shared" ref="E27:J27" si="0">SUM(E28:E31)</f>
        <v>0</v>
      </c>
      <c r="F27" s="222">
        <f t="shared" si="0"/>
        <v>0</v>
      </c>
      <c r="G27" s="697">
        <f t="shared" si="0"/>
        <v>4100</v>
      </c>
      <c r="H27" s="697">
        <f t="shared" si="0"/>
        <v>0</v>
      </c>
      <c r="I27" s="697">
        <f t="shared" si="0"/>
        <v>0</v>
      </c>
      <c r="J27" s="701">
        <f t="shared" si="0"/>
        <v>4100</v>
      </c>
      <c r="K27" s="1056">
        <f>SUM(K28:K31)</f>
        <v>1390.84</v>
      </c>
    </row>
    <row r="28" spans="1:11" x14ac:dyDescent="0.2">
      <c r="A28" s="265"/>
      <c r="B28" s="266" t="s">
        <v>222</v>
      </c>
      <c r="C28" s="249" t="s">
        <v>181</v>
      </c>
      <c r="D28" s="267" t="s">
        <v>382</v>
      </c>
      <c r="E28" s="268"/>
      <c r="F28" s="256"/>
      <c r="G28" s="702">
        <v>2000</v>
      </c>
      <c r="H28" s="707"/>
      <c r="I28" s="707"/>
      <c r="J28" s="704">
        <v>2000</v>
      </c>
      <c r="K28" s="1148">
        <v>1110.8399999999999</v>
      </c>
    </row>
    <row r="29" spans="1:11" x14ac:dyDescent="0.2">
      <c r="A29" s="265"/>
      <c r="B29" s="257"/>
      <c r="C29" s="258" t="s">
        <v>193</v>
      </c>
      <c r="D29" s="259" t="s">
        <v>107</v>
      </c>
      <c r="E29" s="260"/>
      <c r="F29" s="229"/>
      <c r="G29" s="698">
        <v>500</v>
      </c>
      <c r="H29" s="699"/>
      <c r="I29" s="699"/>
      <c r="J29" s="700">
        <v>500</v>
      </c>
      <c r="K29" s="1061">
        <v>0</v>
      </c>
    </row>
    <row r="30" spans="1:11" x14ac:dyDescent="0.2">
      <c r="A30" s="265"/>
      <c r="B30" s="257"/>
      <c r="C30" s="258" t="s">
        <v>182</v>
      </c>
      <c r="D30" s="259" t="s">
        <v>377</v>
      </c>
      <c r="E30" s="260"/>
      <c r="F30" s="229"/>
      <c r="G30" s="698">
        <v>1000</v>
      </c>
      <c r="H30" s="699"/>
      <c r="I30" s="699"/>
      <c r="J30" s="700">
        <v>1000</v>
      </c>
      <c r="K30" s="1061">
        <v>0</v>
      </c>
    </row>
    <row r="31" spans="1:11" x14ac:dyDescent="0.2">
      <c r="A31" s="265"/>
      <c r="B31" s="257"/>
      <c r="C31" s="258" t="s">
        <v>199</v>
      </c>
      <c r="D31" s="259" t="s">
        <v>378</v>
      </c>
      <c r="E31" s="260"/>
      <c r="F31" s="229"/>
      <c r="G31" s="698">
        <v>600</v>
      </c>
      <c r="H31" s="699"/>
      <c r="I31" s="699"/>
      <c r="J31" s="700">
        <v>600</v>
      </c>
      <c r="K31" s="1140">
        <v>280</v>
      </c>
    </row>
    <row r="32" spans="1:11" x14ac:dyDescent="0.2">
      <c r="A32" s="232"/>
      <c r="B32" s="233" t="s">
        <v>94</v>
      </c>
      <c r="C32" s="234"/>
      <c r="D32" s="234"/>
      <c r="E32" s="243">
        <f>SUM(E33:E34:E35)</f>
        <v>0</v>
      </c>
      <c r="F32" s="244">
        <f>SUM(F33:F34:F35)</f>
        <v>0</v>
      </c>
      <c r="G32" s="697">
        <f>SUM(G33:G34:G35)</f>
        <v>600</v>
      </c>
      <c r="H32" s="697">
        <f>SUM(H33:H34:H35)</f>
        <v>0</v>
      </c>
      <c r="I32" s="697">
        <f>SUM(I33:I34:I35)</f>
        <v>0</v>
      </c>
      <c r="J32" s="701">
        <f>SUM(E32:I32)</f>
        <v>600</v>
      </c>
      <c r="K32" s="1056">
        <f>SUM(K33+K34+K35)</f>
        <v>161.94</v>
      </c>
    </row>
    <row r="33" spans="1:11" x14ac:dyDescent="0.2">
      <c r="A33" s="269"/>
      <c r="B33" s="270"/>
      <c r="C33" s="271" t="s">
        <v>12</v>
      </c>
      <c r="D33" s="272" t="s">
        <v>64</v>
      </c>
      <c r="E33" s="260"/>
      <c r="F33" s="229"/>
      <c r="G33" s="698">
        <v>300</v>
      </c>
      <c r="H33" s="699"/>
      <c r="I33" s="699"/>
      <c r="J33" s="700">
        <v>300</v>
      </c>
      <c r="K33" s="1140">
        <v>161.94</v>
      </c>
    </row>
    <row r="34" spans="1:11" x14ac:dyDescent="0.2">
      <c r="A34" s="269"/>
      <c r="B34" s="251"/>
      <c r="C34" s="271" t="s">
        <v>13</v>
      </c>
      <c r="D34" s="272" t="s">
        <v>325</v>
      </c>
      <c r="E34" s="260"/>
      <c r="F34" s="229"/>
      <c r="G34" s="698">
        <v>200</v>
      </c>
      <c r="H34" s="699"/>
      <c r="I34" s="699"/>
      <c r="J34" s="700">
        <v>200</v>
      </c>
      <c r="K34" s="1061">
        <v>0</v>
      </c>
    </row>
    <row r="35" spans="1:11" ht="13.5" thickBot="1" x14ac:dyDescent="0.25">
      <c r="A35" s="273"/>
      <c r="B35" s="274"/>
      <c r="C35" s="275" t="s">
        <v>14</v>
      </c>
      <c r="D35" s="276" t="s">
        <v>60</v>
      </c>
      <c r="E35" s="277"/>
      <c r="F35" s="278"/>
      <c r="G35" s="709">
        <v>100</v>
      </c>
      <c r="H35" s="710"/>
      <c r="I35" s="710"/>
      <c r="J35" s="711">
        <v>100</v>
      </c>
      <c r="K35" s="1062">
        <v>0</v>
      </c>
    </row>
  </sheetData>
  <mergeCells count="14">
    <mergeCell ref="J11:J13"/>
    <mergeCell ref="K11:K13"/>
    <mergeCell ref="A1:K1"/>
    <mergeCell ref="G16:G17"/>
    <mergeCell ref="G9:G10"/>
    <mergeCell ref="J9:J10"/>
    <mergeCell ref="K9:K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5" zoomScaleNormal="115" workbookViewId="0">
      <selection activeCell="L6" sqref="L6"/>
    </sheetView>
  </sheetViews>
  <sheetFormatPr defaultRowHeight="12.75" x14ac:dyDescent="0.2"/>
  <cols>
    <col min="1" max="1" width="3.85546875" style="79" customWidth="1"/>
    <col min="2" max="2" width="3.42578125" style="79" customWidth="1"/>
    <col min="3" max="3" width="7.28515625" style="16" customWidth="1"/>
    <col min="4" max="4" width="2.28515625" style="16" customWidth="1"/>
    <col min="5" max="5" width="37.140625" style="16" customWidth="1"/>
    <col min="6" max="8" width="11.85546875" style="16" customWidth="1"/>
    <col min="9" max="10" width="11.85546875" style="16" hidden="1" customWidth="1"/>
    <col min="11" max="11" width="11.85546875" style="16" customWidth="1"/>
    <col min="12" max="12" width="11.85546875" style="18" customWidth="1"/>
    <col min="13" max="13" width="10.85546875" style="16" bestFit="1" customWidth="1"/>
    <col min="14" max="16384" width="9.140625" style="16"/>
  </cols>
  <sheetData>
    <row r="1" spans="1:13" ht="23.25" x14ac:dyDescent="0.35">
      <c r="A1" s="1294" t="s">
        <v>224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</row>
    <row r="2" spans="1:13" ht="13.5" thickBot="1" x14ac:dyDescent="0.25"/>
    <row r="3" spans="1:13" ht="13.5" customHeight="1" thickBot="1" x14ac:dyDescent="0.25">
      <c r="A3" s="1295" t="s">
        <v>401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0"/>
    </row>
    <row r="4" spans="1:13" ht="18.75" customHeight="1" x14ac:dyDescent="0.2">
      <c r="A4" s="108"/>
      <c r="B4" s="279"/>
      <c r="C4" s="280"/>
      <c r="D4" s="281"/>
      <c r="E4" s="282"/>
      <c r="F4" s="1299" t="s">
        <v>417</v>
      </c>
      <c r="G4" s="1300"/>
      <c r="H4" s="1300"/>
      <c r="I4" s="1300"/>
      <c r="J4" s="1300"/>
      <c r="K4" s="1300"/>
      <c r="L4" s="283"/>
    </row>
    <row r="5" spans="1:13" ht="25.5" x14ac:dyDescent="0.2">
      <c r="A5" s="109"/>
      <c r="B5" s="284" t="s">
        <v>92</v>
      </c>
      <c r="C5" s="285" t="s">
        <v>17</v>
      </c>
      <c r="D5" s="1307" t="s">
        <v>18</v>
      </c>
      <c r="E5" s="1308"/>
      <c r="F5" s="286"/>
      <c r="G5" s="287"/>
      <c r="H5" s="287"/>
      <c r="I5" s="287"/>
      <c r="J5" s="287"/>
      <c r="K5" s="287"/>
      <c r="L5" s="283" t="s">
        <v>452</v>
      </c>
    </row>
    <row r="6" spans="1:13" x14ac:dyDescent="0.2">
      <c r="A6" s="108"/>
      <c r="B6" s="288" t="s">
        <v>93</v>
      </c>
      <c r="C6" s="289" t="s">
        <v>91</v>
      </c>
      <c r="D6" s="281"/>
      <c r="E6" s="290" t="s">
        <v>11</v>
      </c>
      <c r="F6" s="1303">
        <v>610</v>
      </c>
      <c r="G6" s="1305">
        <v>620</v>
      </c>
      <c r="H6" s="1305">
        <v>630</v>
      </c>
      <c r="I6" s="1305">
        <v>640</v>
      </c>
      <c r="J6" s="1297">
        <v>650</v>
      </c>
      <c r="K6" s="1301" t="s">
        <v>9</v>
      </c>
      <c r="L6" s="283"/>
    </row>
    <row r="7" spans="1:13" ht="13.5" thickBot="1" x14ac:dyDescent="0.25">
      <c r="A7" s="110"/>
      <c r="B7" s="291"/>
      <c r="C7" s="292"/>
      <c r="D7" s="293"/>
      <c r="E7" s="294"/>
      <c r="F7" s="1304"/>
      <c r="G7" s="1306"/>
      <c r="H7" s="1306"/>
      <c r="I7" s="1306"/>
      <c r="J7" s="1298"/>
      <c r="K7" s="1302"/>
      <c r="L7" s="295"/>
    </row>
    <row r="8" spans="1:13" ht="14.25" thickTop="1" thickBot="1" x14ac:dyDescent="0.25">
      <c r="A8" s="27"/>
      <c r="B8" s="296"/>
      <c r="C8" s="297"/>
      <c r="D8" s="298"/>
      <c r="E8" s="299" t="s">
        <v>226</v>
      </c>
      <c r="F8" s="300">
        <f>SUM(F9+F14)</f>
        <v>1550</v>
      </c>
      <c r="G8" s="301">
        <f>G9+G14+G23</f>
        <v>400</v>
      </c>
      <c r="H8" s="301">
        <f>H10+H14+H23</f>
        <v>890</v>
      </c>
      <c r="I8" s="301">
        <f>SUM(I9,I23)</f>
        <v>0</v>
      </c>
      <c r="J8" s="302">
        <f>SUM(J9,J23)</f>
        <v>0</v>
      </c>
      <c r="K8" s="302">
        <f>SUM(F8:J8)</f>
        <v>2840</v>
      </c>
      <c r="L8" s="303">
        <f>SUM(L10+L14+L23)</f>
        <v>1368.1599999999999</v>
      </c>
    </row>
    <row r="9" spans="1:13" ht="13.5" thickTop="1" x14ac:dyDescent="0.2">
      <c r="A9" s="25"/>
      <c r="B9" s="304">
        <v>1</v>
      </c>
      <c r="C9" s="233" t="s">
        <v>144</v>
      </c>
      <c r="D9" s="264"/>
      <c r="E9" s="264"/>
      <c r="F9" s="305">
        <f>SUM(F110+F11)</f>
        <v>1400</v>
      </c>
      <c r="G9" s="306">
        <f>+G10</f>
        <v>400</v>
      </c>
      <c r="H9" s="306">
        <f>H10</f>
        <v>200</v>
      </c>
      <c r="I9" s="306">
        <f>SUM(I10,I14)</f>
        <v>0</v>
      </c>
      <c r="J9" s="307">
        <f>SUM(J10,J14)</f>
        <v>0</v>
      </c>
      <c r="K9" s="308">
        <f>SUM(F9:G9:H9)</f>
        <v>2000</v>
      </c>
      <c r="L9" s="309">
        <v>1086.04</v>
      </c>
      <c r="M9" s="615"/>
    </row>
    <row r="10" spans="1:13" x14ac:dyDescent="0.2">
      <c r="A10" s="27"/>
      <c r="B10" s="310"/>
      <c r="C10" s="311" t="s">
        <v>225</v>
      </c>
      <c r="D10" s="312" t="s">
        <v>102</v>
      </c>
      <c r="E10" s="313"/>
      <c r="F10" s="314">
        <v>1200</v>
      </c>
      <c r="G10" s="315">
        <f t="shared" ref="G10:J10" si="0">SUM(G11:G13)</f>
        <v>400</v>
      </c>
      <c r="H10" s="315">
        <f>SUM(H12+H13)</f>
        <v>200</v>
      </c>
      <c r="I10" s="315">
        <f t="shared" si="0"/>
        <v>0</v>
      </c>
      <c r="J10" s="315">
        <f t="shared" si="0"/>
        <v>0</v>
      </c>
      <c r="K10" s="1027">
        <f>SUM(K11+K12+K13)</f>
        <v>2000</v>
      </c>
      <c r="L10" s="1043">
        <f>SUM(L11+L12+L13)</f>
        <v>982.04</v>
      </c>
    </row>
    <row r="11" spans="1:13" x14ac:dyDescent="0.2">
      <c r="A11" s="25"/>
      <c r="B11" s="316"/>
      <c r="C11" s="317"/>
      <c r="D11" s="318" t="s">
        <v>12</v>
      </c>
      <c r="E11" s="267" t="s">
        <v>116</v>
      </c>
      <c r="F11" s="319">
        <v>1400</v>
      </c>
      <c r="G11" s="320">
        <v>400</v>
      </c>
      <c r="H11" s="321">
        <v>0</v>
      </c>
      <c r="I11" s="322"/>
      <c r="J11" s="323"/>
      <c r="K11" s="324">
        <f>SUM(F11:J11)</f>
        <v>1800</v>
      </c>
      <c r="L11" s="325">
        <v>900</v>
      </c>
    </row>
    <row r="12" spans="1:13" x14ac:dyDescent="0.2">
      <c r="A12" s="27"/>
      <c r="B12" s="316"/>
      <c r="C12" s="317"/>
      <c r="D12" s="318" t="s">
        <v>13</v>
      </c>
      <c r="E12" s="267" t="s">
        <v>175</v>
      </c>
      <c r="F12" s="319"/>
      <c r="G12" s="320"/>
      <c r="H12" s="321">
        <v>100</v>
      </c>
      <c r="I12" s="322"/>
      <c r="J12" s="323"/>
      <c r="K12" s="324">
        <f>H12</f>
        <v>100</v>
      </c>
      <c r="L12" s="325">
        <v>29</v>
      </c>
      <c r="M12" s="16" t="s">
        <v>463</v>
      </c>
    </row>
    <row r="13" spans="1:13" x14ac:dyDescent="0.2">
      <c r="A13" s="27"/>
      <c r="B13" s="316"/>
      <c r="C13" s="317"/>
      <c r="D13" s="318" t="s">
        <v>96</v>
      </c>
      <c r="E13" s="267" t="s">
        <v>108</v>
      </c>
      <c r="F13" s="319"/>
      <c r="G13" s="320"/>
      <c r="H13" s="321">
        <v>100</v>
      </c>
      <c r="I13" s="322"/>
      <c r="J13" s="323"/>
      <c r="K13" s="324">
        <f t="shared" ref="K13:K25" si="1">SUM(F13:J13)</f>
        <v>100</v>
      </c>
      <c r="L13" s="327">
        <v>53.04</v>
      </c>
    </row>
    <row r="14" spans="1:13" ht="13.15" customHeight="1" x14ac:dyDescent="0.2">
      <c r="A14" s="25"/>
      <c r="B14" s="233">
        <v>2</v>
      </c>
      <c r="C14" s="329" t="s">
        <v>227</v>
      </c>
      <c r="D14" s="233" t="s">
        <v>4</v>
      </c>
      <c r="E14" s="233"/>
      <c r="F14" s="330">
        <f>SUM(F20:F22)</f>
        <v>150</v>
      </c>
      <c r="G14" s="331">
        <f>SUM(G20:G22)</f>
        <v>0</v>
      </c>
      <c r="H14" s="331">
        <f>SUM(H20:H22)</f>
        <v>160</v>
      </c>
      <c r="I14" s="332">
        <f>SUM(I20:I22)</f>
        <v>0</v>
      </c>
      <c r="J14" s="332">
        <f>SUM(J20:J22)</f>
        <v>0</v>
      </c>
      <c r="K14" s="332">
        <f t="shared" si="1"/>
        <v>310</v>
      </c>
      <c r="L14" s="333">
        <f>SUM(L20+L21)</f>
        <v>104</v>
      </c>
    </row>
    <row r="15" spans="1:13" ht="3.6" hidden="1" customHeight="1" thickBot="1" x14ac:dyDescent="0.25">
      <c r="A15" s="27"/>
      <c r="B15" s="121"/>
      <c r="C15" s="334"/>
      <c r="D15" s="335"/>
      <c r="E15" s="335"/>
      <c r="F15" s="336"/>
      <c r="G15" s="337"/>
      <c r="H15" s="338"/>
      <c r="I15" s="337"/>
      <c r="J15" s="339"/>
      <c r="K15" s="324">
        <f t="shared" si="1"/>
        <v>0</v>
      </c>
      <c r="L15" s="340"/>
    </row>
    <row r="16" spans="1:13" ht="13.5" hidden="1" thickBot="1" x14ac:dyDescent="0.25">
      <c r="A16" s="25"/>
      <c r="B16" s="121"/>
      <c r="C16" s="334"/>
      <c r="D16" s="335"/>
      <c r="E16" s="335"/>
      <c r="F16" s="336"/>
      <c r="G16" s="337"/>
      <c r="H16" s="338"/>
      <c r="I16" s="337"/>
      <c r="J16" s="339"/>
      <c r="K16" s="324">
        <f t="shared" si="1"/>
        <v>0</v>
      </c>
      <c r="L16" s="340"/>
    </row>
    <row r="17" spans="1:13" ht="13.5" hidden="1" thickBot="1" x14ac:dyDescent="0.25">
      <c r="A17" s="27"/>
      <c r="B17" s="121"/>
      <c r="C17" s="334"/>
      <c r="D17" s="335"/>
      <c r="E17" s="335"/>
      <c r="F17" s="336"/>
      <c r="G17" s="337"/>
      <c r="H17" s="338"/>
      <c r="I17" s="337"/>
      <c r="J17" s="339"/>
      <c r="K17" s="324">
        <f t="shared" si="1"/>
        <v>0</v>
      </c>
      <c r="L17" s="340"/>
    </row>
    <row r="18" spans="1:13" ht="13.5" hidden="1" thickBot="1" x14ac:dyDescent="0.25">
      <c r="A18" s="25"/>
      <c r="B18" s="121"/>
      <c r="C18" s="334"/>
      <c r="D18" s="335"/>
      <c r="E18" s="335"/>
      <c r="F18" s="336"/>
      <c r="G18" s="337"/>
      <c r="H18" s="338"/>
      <c r="I18" s="337"/>
      <c r="J18" s="339"/>
      <c r="K18" s="324">
        <f t="shared" si="1"/>
        <v>0</v>
      </c>
      <c r="L18" s="340"/>
    </row>
    <row r="19" spans="1:13" ht="13.5" hidden="1" thickBot="1" x14ac:dyDescent="0.25">
      <c r="A19" s="27"/>
      <c r="B19" s="121"/>
      <c r="C19" s="334"/>
      <c r="D19" s="335"/>
      <c r="E19" s="335"/>
      <c r="F19" s="336"/>
      <c r="G19" s="337"/>
      <c r="H19" s="338"/>
      <c r="I19" s="337"/>
      <c r="J19" s="339"/>
      <c r="K19" s="324">
        <f t="shared" si="1"/>
        <v>0</v>
      </c>
      <c r="L19" s="340"/>
    </row>
    <row r="20" spans="1:13" x14ac:dyDescent="0.2">
      <c r="A20" s="25"/>
      <c r="B20" s="316"/>
      <c r="C20" s="317"/>
      <c r="D20" s="318" t="s">
        <v>12</v>
      </c>
      <c r="E20" s="267" t="s">
        <v>228</v>
      </c>
      <c r="F20" s="319">
        <v>150</v>
      </c>
      <c r="G20" s="320"/>
      <c r="H20" s="321"/>
      <c r="I20" s="322"/>
      <c r="J20" s="323"/>
      <c r="K20" s="324">
        <f t="shared" si="1"/>
        <v>150</v>
      </c>
      <c r="L20" s="326">
        <v>70</v>
      </c>
    </row>
    <row r="21" spans="1:13" x14ac:dyDescent="0.2">
      <c r="A21" s="27"/>
      <c r="B21" s="316"/>
      <c r="C21" s="317"/>
      <c r="D21" s="318" t="s">
        <v>13</v>
      </c>
      <c r="E21" s="267" t="s">
        <v>117</v>
      </c>
      <c r="F21" s="319"/>
      <c r="G21" s="320"/>
      <c r="H21" s="321">
        <v>130</v>
      </c>
      <c r="I21" s="322"/>
      <c r="J21" s="323"/>
      <c r="K21" s="324">
        <v>130</v>
      </c>
      <c r="L21" s="327">
        <v>34</v>
      </c>
      <c r="M21" s="16" t="s">
        <v>463</v>
      </c>
    </row>
    <row r="22" spans="1:13" x14ac:dyDescent="0.2">
      <c r="A22" s="25"/>
      <c r="B22" s="316"/>
      <c r="C22" s="317"/>
      <c r="D22" s="318" t="s">
        <v>14</v>
      </c>
      <c r="E22" s="267" t="s">
        <v>108</v>
      </c>
      <c r="F22" s="319"/>
      <c r="G22" s="320"/>
      <c r="H22" s="321">
        <v>30</v>
      </c>
      <c r="I22" s="322"/>
      <c r="J22" s="323"/>
      <c r="K22" s="324">
        <f t="shared" si="1"/>
        <v>30</v>
      </c>
      <c r="L22" s="327">
        <v>0</v>
      </c>
    </row>
    <row r="23" spans="1:13" x14ac:dyDescent="0.2">
      <c r="A23" s="27"/>
      <c r="B23" s="304">
        <v>3</v>
      </c>
      <c r="C23" s="233" t="s">
        <v>99</v>
      </c>
      <c r="D23" s="264"/>
      <c r="E23" s="264"/>
      <c r="F23" s="305">
        <f>SUM(F26)</f>
        <v>0</v>
      </c>
      <c r="G23" s="306">
        <f>SUM(G26)</f>
        <v>0</v>
      </c>
      <c r="H23" s="306">
        <f>SUM(H24)</f>
        <v>530</v>
      </c>
      <c r="I23" s="306">
        <f>SUM(I26)</f>
        <v>0</v>
      </c>
      <c r="J23" s="341">
        <f>SUM(J26)</f>
        <v>0</v>
      </c>
      <c r="K23" s="307">
        <f t="shared" si="1"/>
        <v>530</v>
      </c>
      <c r="L23" s="307">
        <f>SUM(L25+L26)</f>
        <v>282.12</v>
      </c>
    </row>
    <row r="24" spans="1:13" x14ac:dyDescent="0.2">
      <c r="A24" s="25"/>
      <c r="B24" s="316"/>
      <c r="C24" s="342" t="s">
        <v>229</v>
      </c>
      <c r="D24" s="312" t="s">
        <v>99</v>
      </c>
      <c r="E24" s="313"/>
      <c r="F24" s="343">
        <f>F25+F26</f>
        <v>0</v>
      </c>
      <c r="G24" s="344">
        <f>SUM(G26)</f>
        <v>0</v>
      </c>
      <c r="H24" s="345">
        <f>H25+H26</f>
        <v>530</v>
      </c>
      <c r="I24" s="346">
        <f>SUM(I26)</f>
        <v>0</v>
      </c>
      <c r="J24" s="347">
        <f>SUM(J26)</f>
        <v>0</v>
      </c>
      <c r="K24" s="1028">
        <f t="shared" si="1"/>
        <v>530</v>
      </c>
      <c r="L24" s="348">
        <f>L26+L25</f>
        <v>282.12</v>
      </c>
    </row>
    <row r="25" spans="1:13" x14ac:dyDescent="0.2">
      <c r="A25" s="27"/>
      <c r="B25" s="349"/>
      <c r="C25" s="350"/>
      <c r="D25" s="351">
        <v>1</v>
      </c>
      <c r="E25" s="162" t="s">
        <v>163</v>
      </c>
      <c r="F25" s="352"/>
      <c r="G25" s="353"/>
      <c r="H25" s="353">
        <v>30</v>
      </c>
      <c r="I25" s="353"/>
      <c r="J25" s="353"/>
      <c r="K25" s="324">
        <f t="shared" si="1"/>
        <v>30</v>
      </c>
      <c r="L25" s="328">
        <v>38.4</v>
      </c>
    </row>
    <row r="26" spans="1:13" ht="13.5" thickBot="1" x14ac:dyDescent="0.25">
      <c r="A26" s="573"/>
      <c r="B26" s="354"/>
      <c r="C26" s="355"/>
      <c r="D26" s="356" t="s">
        <v>13</v>
      </c>
      <c r="E26" s="357" t="s">
        <v>276</v>
      </c>
      <c r="F26" s="358"/>
      <c r="G26" s="359"/>
      <c r="H26" s="360">
        <v>500</v>
      </c>
      <c r="I26" s="361"/>
      <c r="J26" s="362"/>
      <c r="K26" s="363">
        <v>500</v>
      </c>
      <c r="L26" s="364">
        <v>243.72</v>
      </c>
    </row>
    <row r="27" spans="1:13" x14ac:dyDescent="0.2">
      <c r="A27" s="124"/>
      <c r="B27" s="121"/>
      <c r="C27" s="334"/>
      <c r="D27" s="365"/>
      <c r="E27" s="366"/>
      <c r="F27" s="367"/>
      <c r="G27" s="367"/>
      <c r="H27" s="368"/>
      <c r="I27" s="367"/>
      <c r="J27" s="165"/>
      <c r="K27" s="369"/>
      <c r="L27" s="370"/>
    </row>
    <row r="28" spans="1:13" x14ac:dyDescent="0.2">
      <c r="A28" s="124"/>
      <c r="B28" s="121"/>
      <c r="C28" s="334"/>
      <c r="D28" s="365"/>
      <c r="E28" s="366"/>
      <c r="F28" s="367"/>
      <c r="G28" s="367"/>
      <c r="H28" s="368"/>
      <c r="I28" s="367"/>
      <c r="J28" s="165"/>
      <c r="K28" s="369"/>
      <c r="L28" s="370"/>
    </row>
  </sheetData>
  <mergeCells count="10">
    <mergeCell ref="A1:L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zoomScaleSheetLayoutView="100" workbookViewId="0">
      <selection activeCell="K6" sqref="K6"/>
    </sheetView>
  </sheetViews>
  <sheetFormatPr defaultRowHeight="12.75" x14ac:dyDescent="0.2"/>
  <cols>
    <col min="1" max="1" width="3.85546875" style="1" customWidth="1"/>
    <col min="2" max="2" width="3.42578125" style="79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1" width="12" style="16" customWidth="1"/>
    <col min="12" max="16384" width="9.140625" style="16"/>
  </cols>
  <sheetData>
    <row r="1" spans="1:11" ht="23.25" x14ac:dyDescent="0.35">
      <c r="A1" s="1309" t="s">
        <v>230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</row>
    <row r="2" spans="1:11" ht="13.5" thickBot="1" x14ac:dyDescent="0.25"/>
    <row r="3" spans="1:11" ht="13.5" customHeight="1" thickBot="1" x14ac:dyDescent="0.25">
      <c r="A3" s="1310" t="s">
        <v>401</v>
      </c>
      <c r="B3" s="1311"/>
      <c r="C3" s="1311"/>
      <c r="D3" s="1311"/>
      <c r="E3" s="1311"/>
      <c r="F3" s="1311"/>
      <c r="G3" s="1311"/>
      <c r="H3" s="1311"/>
      <c r="I3" s="1311"/>
      <c r="J3" s="1311"/>
      <c r="K3" s="120"/>
    </row>
    <row r="4" spans="1:11" ht="18.75" customHeight="1" x14ac:dyDescent="0.3">
      <c r="A4" s="6"/>
      <c r="B4" s="371"/>
      <c r="C4" s="190"/>
      <c r="D4" s="191"/>
      <c r="E4" s="372"/>
      <c r="F4" s="1316" t="s">
        <v>129</v>
      </c>
      <c r="G4" s="1317"/>
      <c r="H4" s="1317"/>
      <c r="I4" s="1317"/>
      <c r="J4" s="1318"/>
      <c r="K4" s="195"/>
    </row>
    <row r="5" spans="1:11" ht="24.75" thickBot="1" x14ac:dyDescent="0.25">
      <c r="A5" s="7"/>
      <c r="B5" s="373" t="s">
        <v>92</v>
      </c>
      <c r="C5" s="196" t="s">
        <v>17</v>
      </c>
      <c r="D5" s="1321" t="s">
        <v>18</v>
      </c>
      <c r="E5" s="1322"/>
      <c r="F5" s="374"/>
      <c r="G5" s="375"/>
      <c r="H5" s="375"/>
      <c r="I5" s="375"/>
      <c r="J5" s="376"/>
      <c r="K5" s="195" t="s">
        <v>452</v>
      </c>
    </row>
    <row r="6" spans="1:11" x14ac:dyDescent="0.2">
      <c r="A6" s="8"/>
      <c r="B6" s="377" t="s">
        <v>93</v>
      </c>
      <c r="C6" s="203" t="s">
        <v>91</v>
      </c>
      <c r="D6" s="204"/>
      <c r="E6" s="378" t="s">
        <v>11</v>
      </c>
      <c r="F6" s="1312">
        <v>610</v>
      </c>
      <c r="G6" s="1314">
        <v>620</v>
      </c>
      <c r="H6" s="1314">
        <v>630</v>
      </c>
      <c r="I6" s="1315">
        <v>640</v>
      </c>
      <c r="J6" s="1319" t="s">
        <v>418</v>
      </c>
      <c r="K6" s="195"/>
    </row>
    <row r="7" spans="1:11" ht="13.5" thickBot="1" x14ac:dyDescent="0.25">
      <c r="A7" s="9"/>
      <c r="B7" s="379"/>
      <c r="C7" s="205"/>
      <c r="D7" s="206"/>
      <c r="E7" s="380"/>
      <c r="F7" s="1313"/>
      <c r="G7" s="1293"/>
      <c r="H7" s="1293"/>
      <c r="I7" s="1286"/>
      <c r="J7" s="1320"/>
      <c r="K7" s="195"/>
    </row>
    <row r="8" spans="1:11" ht="16.5" thickTop="1" x14ac:dyDescent="0.25">
      <c r="A8" s="86"/>
      <c r="B8" s="381">
        <v>1</v>
      </c>
      <c r="C8" s="382" t="s">
        <v>230</v>
      </c>
      <c r="D8" s="383"/>
      <c r="E8" s="384"/>
      <c r="F8" s="726">
        <f>+F9+F11</f>
        <v>0</v>
      </c>
      <c r="G8" s="727">
        <f>+G9</f>
        <v>0</v>
      </c>
      <c r="H8" s="727">
        <f>+H9+H11</f>
        <v>1500</v>
      </c>
      <c r="I8" s="728">
        <f>+I9</f>
        <v>0</v>
      </c>
      <c r="J8" s="729">
        <f>+J9+J11</f>
        <v>1500</v>
      </c>
      <c r="K8" s="729">
        <f>SUM(K9+K11)</f>
        <v>1040</v>
      </c>
    </row>
    <row r="9" spans="1:11" ht="15.75" x14ac:dyDescent="0.25">
      <c r="A9" s="86"/>
      <c r="B9" s="385"/>
      <c r="C9" s="386" t="s">
        <v>234</v>
      </c>
      <c r="D9" s="182" t="s">
        <v>100</v>
      </c>
      <c r="E9" s="387"/>
      <c r="F9" s="730"/>
      <c r="G9" s="717">
        <f>SUM(G10)</f>
        <v>0</v>
      </c>
      <c r="H9" s="731">
        <v>0</v>
      </c>
      <c r="I9" s="732">
        <f>SUM(I10)</f>
        <v>0</v>
      </c>
      <c r="J9" s="1029">
        <f t="shared" ref="J9:J10" si="0">SUM(F9:I9)</f>
        <v>0</v>
      </c>
      <c r="K9" s="720"/>
    </row>
    <row r="10" spans="1:11" ht="15.75" x14ac:dyDescent="0.25">
      <c r="A10" s="86"/>
      <c r="B10" s="388"/>
      <c r="C10" s="389"/>
      <c r="D10" s="185" t="s">
        <v>12</v>
      </c>
      <c r="E10" s="390" t="s">
        <v>236</v>
      </c>
      <c r="F10" s="409">
        <v>0</v>
      </c>
      <c r="G10" s="410">
        <v>0</v>
      </c>
      <c r="H10" s="473">
        <v>0</v>
      </c>
      <c r="I10" s="733"/>
      <c r="J10" s="1030">
        <f t="shared" si="0"/>
        <v>0</v>
      </c>
      <c r="K10" s="734">
        <v>0</v>
      </c>
    </row>
    <row r="11" spans="1:11" ht="15.75" x14ac:dyDescent="0.25">
      <c r="A11" s="86"/>
      <c r="B11" s="381">
        <v>2</v>
      </c>
      <c r="C11" s="382" t="s">
        <v>95</v>
      </c>
      <c r="D11" s="383"/>
      <c r="E11" s="384"/>
      <c r="F11" s="726">
        <f>+F12</f>
        <v>0</v>
      </c>
      <c r="G11" s="735">
        <f t="shared" ref="G11:J11" si="1">+G12</f>
        <v>0</v>
      </c>
      <c r="H11" s="735">
        <f t="shared" si="1"/>
        <v>1500</v>
      </c>
      <c r="I11" s="736">
        <f t="shared" si="1"/>
        <v>0</v>
      </c>
      <c r="J11" s="729">
        <f t="shared" si="1"/>
        <v>1500</v>
      </c>
      <c r="K11" s="729">
        <f>SUM(K13+K14+K15)</f>
        <v>1040</v>
      </c>
    </row>
    <row r="12" spans="1:11" ht="15.75" x14ac:dyDescent="0.25">
      <c r="A12" s="86"/>
      <c r="B12" s="385"/>
      <c r="C12" s="386" t="s">
        <v>235</v>
      </c>
      <c r="D12" s="182" t="s">
        <v>95</v>
      </c>
      <c r="E12" s="387"/>
      <c r="F12" s="730">
        <f>SUM(F13:F15)</f>
        <v>0</v>
      </c>
      <c r="G12" s="717">
        <f>SUM(G13:G15)</f>
        <v>0</v>
      </c>
      <c r="H12" s="737">
        <f>SUM(H13:H15)</f>
        <v>1500</v>
      </c>
      <c r="I12" s="738">
        <f>SUM(I13:I15)</f>
        <v>0</v>
      </c>
      <c r="J12" s="1031">
        <v>1500</v>
      </c>
      <c r="K12" s="739">
        <f>K11</f>
        <v>1040</v>
      </c>
    </row>
    <row r="13" spans="1:11" ht="15.75" x14ac:dyDescent="0.25">
      <c r="A13" s="86"/>
      <c r="B13" s="391"/>
      <c r="C13" s="392"/>
      <c r="D13" s="393">
        <v>1</v>
      </c>
      <c r="E13" s="390" t="s">
        <v>109</v>
      </c>
      <c r="F13" s="409"/>
      <c r="G13" s="740"/>
      <c r="H13" s="741">
        <v>500</v>
      </c>
      <c r="I13" s="742"/>
      <c r="J13" s="1032">
        <v>500</v>
      </c>
      <c r="K13" s="743">
        <v>1040</v>
      </c>
    </row>
    <row r="14" spans="1:11" ht="15.75" x14ac:dyDescent="0.25">
      <c r="A14" s="86"/>
      <c r="B14" s="391"/>
      <c r="C14" s="392"/>
      <c r="D14" s="393">
        <v>2</v>
      </c>
      <c r="E14" s="394" t="s">
        <v>238</v>
      </c>
      <c r="F14" s="409"/>
      <c r="G14" s="740"/>
      <c r="H14" s="741">
        <v>500</v>
      </c>
      <c r="I14" s="742"/>
      <c r="J14" s="1032">
        <v>500</v>
      </c>
      <c r="K14" s="734">
        <v>0</v>
      </c>
    </row>
    <row r="15" spans="1:11" ht="16.5" thickBot="1" x14ac:dyDescent="0.3">
      <c r="A15" s="93"/>
      <c r="B15" s="395"/>
      <c r="C15" s="396"/>
      <c r="D15" s="397">
        <v>3</v>
      </c>
      <c r="E15" s="398" t="s">
        <v>237</v>
      </c>
      <c r="F15" s="744"/>
      <c r="G15" s="504"/>
      <c r="H15" s="505">
        <v>500</v>
      </c>
      <c r="I15" s="745"/>
      <c r="J15" s="1033">
        <v>500</v>
      </c>
      <c r="K15" s="746">
        <v>0</v>
      </c>
    </row>
  </sheetData>
  <mergeCells count="9">
    <mergeCell ref="A1:K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15" zoomScaleNormal="115" workbookViewId="0">
      <selection activeCell="L10" sqref="L10"/>
    </sheetView>
  </sheetViews>
  <sheetFormatPr defaultRowHeight="12.75" x14ac:dyDescent="0.2"/>
  <cols>
    <col min="1" max="1" width="3.140625" style="1" customWidth="1"/>
    <col min="2" max="2" width="3.42578125" style="79" customWidth="1"/>
    <col min="3" max="3" width="7.28515625" style="16" customWidth="1"/>
    <col min="4" max="4" width="2.28515625" style="16" customWidth="1"/>
    <col min="5" max="5" width="29.855468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2" width="13.28515625" style="119" customWidth="1"/>
    <col min="13" max="16384" width="9.140625" style="16"/>
  </cols>
  <sheetData>
    <row r="1" spans="1:12" ht="23.25" x14ac:dyDescent="0.35">
      <c r="A1" s="1323" t="s">
        <v>240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</row>
    <row r="2" spans="1:12" ht="15" x14ac:dyDescent="0.2">
      <c r="A2" s="90"/>
      <c r="B2" s="90"/>
      <c r="C2" s="19"/>
      <c r="D2" s="19"/>
      <c r="E2" s="19"/>
      <c r="F2" s="19"/>
      <c r="G2" s="19"/>
      <c r="H2" s="19"/>
      <c r="I2" s="19"/>
      <c r="J2" s="19"/>
      <c r="K2" s="19"/>
      <c r="L2" s="94"/>
    </row>
    <row r="3" spans="1:12" ht="23.25" customHeight="1" x14ac:dyDescent="0.25">
      <c r="A3" s="1327" t="s">
        <v>401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5" t="s">
        <v>452</v>
      </c>
    </row>
    <row r="4" spans="1:12" ht="18.75" customHeight="1" x14ac:dyDescent="0.25">
      <c r="A4" s="1137"/>
      <c r="B4" s="1119"/>
      <c r="C4" s="1139"/>
      <c r="D4" s="434"/>
      <c r="E4" s="435"/>
      <c r="F4" s="1329" t="s">
        <v>129</v>
      </c>
      <c r="G4" s="1329"/>
      <c r="H4" s="1329"/>
      <c r="I4" s="1329"/>
      <c r="J4" s="1329"/>
      <c r="K4" s="1329"/>
      <c r="L4" s="1326"/>
    </row>
    <row r="5" spans="1:12" ht="15" x14ac:dyDescent="0.2">
      <c r="A5" s="1137"/>
      <c r="B5" s="1137" t="s">
        <v>92</v>
      </c>
      <c r="C5" s="434" t="s">
        <v>17</v>
      </c>
      <c r="D5" s="434"/>
      <c r="E5" s="435"/>
      <c r="F5" s="1328" t="s">
        <v>18</v>
      </c>
      <c r="G5" s="1326"/>
      <c r="H5" s="1326"/>
      <c r="I5" s="1326"/>
      <c r="J5" s="1326"/>
      <c r="K5" s="1326"/>
      <c r="L5" s="1326"/>
    </row>
    <row r="6" spans="1:12" ht="15" x14ac:dyDescent="0.2">
      <c r="A6" s="1137"/>
      <c r="B6" s="1137" t="s">
        <v>93</v>
      </c>
      <c r="C6" s="434" t="s">
        <v>91</v>
      </c>
      <c r="D6" s="434"/>
      <c r="E6" s="435" t="s">
        <v>11</v>
      </c>
      <c r="F6" s="1324">
        <v>610</v>
      </c>
      <c r="G6" s="1324">
        <v>620</v>
      </c>
      <c r="H6" s="1324">
        <v>630</v>
      </c>
      <c r="I6" s="1324">
        <v>640</v>
      </c>
      <c r="J6" s="1324">
        <v>650</v>
      </c>
      <c r="K6" s="1324" t="s">
        <v>9</v>
      </c>
      <c r="L6" s="1326"/>
    </row>
    <row r="7" spans="1:12" ht="15" x14ac:dyDescent="0.2">
      <c r="A7" s="1137"/>
      <c r="B7" s="1137"/>
      <c r="C7" s="434"/>
      <c r="D7" s="434"/>
      <c r="E7" s="435"/>
      <c r="F7" s="1324"/>
      <c r="G7" s="1324"/>
      <c r="H7" s="1324"/>
      <c r="I7" s="1324"/>
      <c r="J7" s="1324"/>
      <c r="K7" s="1324"/>
      <c r="L7" s="1326"/>
    </row>
    <row r="8" spans="1:12" ht="15.75" x14ac:dyDescent="0.25">
      <c r="A8" s="1138"/>
      <c r="B8" s="1151" t="s">
        <v>239</v>
      </c>
      <c r="C8" s="1152"/>
      <c r="D8" s="1153"/>
      <c r="E8" s="1153"/>
      <c r="F8" s="1121">
        <f t="shared" ref="F8:L8" si="0">SUM(F10:F18)</f>
        <v>1000</v>
      </c>
      <c r="G8" s="1121">
        <f t="shared" si="0"/>
        <v>0</v>
      </c>
      <c r="H8" s="1121">
        <f t="shared" si="0"/>
        <v>35750</v>
      </c>
      <c r="I8" s="1121">
        <f t="shared" si="0"/>
        <v>0</v>
      </c>
      <c r="J8" s="1121">
        <f t="shared" si="0"/>
        <v>0</v>
      </c>
      <c r="K8" s="1121">
        <f t="shared" si="0"/>
        <v>36750</v>
      </c>
      <c r="L8" s="1121">
        <f t="shared" si="0"/>
        <v>17770.13</v>
      </c>
    </row>
    <row r="9" spans="1:12" ht="15.75" x14ac:dyDescent="0.25">
      <c r="A9" s="1138"/>
      <c r="B9" s="1138"/>
      <c r="C9" s="439" t="s">
        <v>241</v>
      </c>
      <c r="D9" s="182" t="s">
        <v>6</v>
      </c>
      <c r="E9" s="470"/>
      <c r="F9" s="1154">
        <f t="shared" ref="F9:L9" si="1">SUM(F10:F18)</f>
        <v>1000</v>
      </c>
      <c r="G9" s="1154">
        <f t="shared" si="1"/>
        <v>0</v>
      </c>
      <c r="H9" s="1154">
        <f t="shared" si="1"/>
        <v>35750</v>
      </c>
      <c r="I9" s="1154">
        <f t="shared" si="1"/>
        <v>0</v>
      </c>
      <c r="J9" s="1154">
        <f t="shared" si="1"/>
        <v>0</v>
      </c>
      <c r="K9" s="1154">
        <f t="shared" si="1"/>
        <v>36750</v>
      </c>
      <c r="L9" s="1154">
        <f t="shared" si="1"/>
        <v>17770.13</v>
      </c>
    </row>
    <row r="10" spans="1:12" ht="15.75" x14ac:dyDescent="0.25">
      <c r="A10" s="1138"/>
      <c r="B10" s="1138"/>
      <c r="C10" s="389"/>
      <c r="D10" s="185" t="s">
        <v>12</v>
      </c>
      <c r="E10" s="475" t="s">
        <v>61</v>
      </c>
      <c r="F10" s="679"/>
      <c r="G10" s="679"/>
      <c r="H10" s="679">
        <v>19000</v>
      </c>
      <c r="I10" s="679"/>
      <c r="J10" s="679"/>
      <c r="K10" s="1155">
        <v>19000</v>
      </c>
      <c r="L10" s="1156">
        <v>10490.4</v>
      </c>
    </row>
    <row r="11" spans="1:12" ht="15.75" x14ac:dyDescent="0.25">
      <c r="A11" s="1138"/>
      <c r="B11" s="1138"/>
      <c r="C11" s="1138"/>
      <c r="D11" s="1138" t="s">
        <v>13</v>
      </c>
      <c r="E11" s="1157" t="s">
        <v>467</v>
      </c>
      <c r="F11" s="842"/>
      <c r="G11" s="842"/>
      <c r="H11" s="843">
        <v>13000</v>
      </c>
      <c r="I11" s="842"/>
      <c r="J11" s="842"/>
      <c r="K11" s="1158">
        <f t="shared" ref="K11:K18" si="2">SUM(F11:J11)</f>
        <v>13000</v>
      </c>
      <c r="L11" s="843">
        <v>3261.9</v>
      </c>
    </row>
    <row r="12" spans="1:12" ht="15.75" x14ac:dyDescent="0.25">
      <c r="A12" s="1138"/>
      <c r="B12" s="1138"/>
      <c r="C12" s="1138"/>
      <c r="D12" s="1138" t="s">
        <v>14</v>
      </c>
      <c r="E12" s="1157" t="s">
        <v>242</v>
      </c>
      <c r="F12" s="842"/>
      <c r="G12" s="842"/>
      <c r="H12" s="843">
        <v>1000</v>
      </c>
      <c r="I12" s="842"/>
      <c r="J12" s="842"/>
      <c r="K12" s="1158">
        <v>1000</v>
      </c>
      <c r="L12" s="1156">
        <v>0</v>
      </c>
    </row>
    <row r="13" spans="1:12" ht="15.75" x14ac:dyDescent="0.25">
      <c r="A13" s="1138"/>
      <c r="B13" s="1138"/>
      <c r="C13" s="1138"/>
      <c r="D13" s="1138">
        <v>4</v>
      </c>
      <c r="E13" s="1157" t="s">
        <v>412</v>
      </c>
      <c r="F13" s="842"/>
      <c r="G13" s="842"/>
      <c r="H13" s="843">
        <v>1500</v>
      </c>
      <c r="I13" s="842"/>
      <c r="J13" s="842"/>
      <c r="K13" s="1158">
        <v>1500</v>
      </c>
      <c r="L13" s="1156">
        <v>270</v>
      </c>
    </row>
    <row r="14" spans="1:12" ht="15.75" x14ac:dyDescent="0.25">
      <c r="A14" s="1138"/>
      <c r="B14" s="1138"/>
      <c r="C14" s="1138"/>
      <c r="D14" s="1138">
        <v>5</v>
      </c>
      <c r="E14" s="1157" t="s">
        <v>413</v>
      </c>
      <c r="F14" s="842"/>
      <c r="G14" s="842"/>
      <c r="H14" s="843">
        <v>50</v>
      </c>
      <c r="I14" s="842"/>
      <c r="J14" s="842"/>
      <c r="K14" s="1158">
        <v>50</v>
      </c>
      <c r="L14" s="1156">
        <v>301.2</v>
      </c>
    </row>
    <row r="15" spans="1:12" ht="15.75" x14ac:dyDescent="0.25">
      <c r="A15" s="1138"/>
      <c r="B15" s="1138"/>
      <c r="C15" s="1138"/>
      <c r="D15" s="1138">
        <v>6</v>
      </c>
      <c r="E15" s="1157" t="s">
        <v>466</v>
      </c>
      <c r="F15" s="842"/>
      <c r="G15" s="842"/>
      <c r="H15" s="843"/>
      <c r="I15" s="842"/>
      <c r="J15" s="842"/>
      <c r="K15" s="1158"/>
      <c r="L15" s="1156">
        <v>216</v>
      </c>
    </row>
    <row r="16" spans="1:12" ht="15.75" x14ac:dyDescent="0.25">
      <c r="A16" s="1138"/>
      <c r="B16" s="1138"/>
      <c r="C16" s="115"/>
      <c r="D16" s="115">
        <v>7</v>
      </c>
      <c r="E16" s="1149" t="s">
        <v>376</v>
      </c>
      <c r="F16" s="844"/>
      <c r="G16" s="844"/>
      <c r="H16" s="798">
        <v>500</v>
      </c>
      <c r="I16" s="844"/>
      <c r="J16" s="844"/>
      <c r="K16" s="1150">
        <v>500</v>
      </c>
      <c r="L16" s="693">
        <v>0</v>
      </c>
    </row>
    <row r="17" spans="1:12" ht="15.75" x14ac:dyDescent="0.25">
      <c r="A17" s="1138"/>
      <c r="B17" s="1138"/>
      <c r="C17" s="115"/>
      <c r="D17" s="115">
        <v>8</v>
      </c>
      <c r="E17" s="1149" t="s">
        <v>464</v>
      </c>
      <c r="F17" s="844"/>
      <c r="G17" s="844"/>
      <c r="H17" s="798">
        <v>0</v>
      </c>
      <c r="I17" s="844"/>
      <c r="J17" s="844"/>
      <c r="K17" s="1150">
        <v>0</v>
      </c>
      <c r="L17" s="693">
        <v>200.31</v>
      </c>
    </row>
    <row r="18" spans="1:12" ht="15.75" x14ac:dyDescent="0.25">
      <c r="A18" s="1138"/>
      <c r="B18" s="1138"/>
      <c r="C18" s="389"/>
      <c r="D18" s="185" t="s">
        <v>465</v>
      </c>
      <c r="E18" s="475" t="s">
        <v>243</v>
      </c>
      <c r="F18" s="679">
        <v>1000</v>
      </c>
      <c r="G18" s="679"/>
      <c r="H18" s="679">
        <v>700</v>
      </c>
      <c r="I18" s="679"/>
      <c r="J18" s="679"/>
      <c r="K18" s="1158">
        <f t="shared" si="2"/>
        <v>1700</v>
      </c>
      <c r="L18" s="1156">
        <v>3030.32</v>
      </c>
    </row>
  </sheetData>
  <mergeCells count="11">
    <mergeCell ref="A1:L1"/>
    <mergeCell ref="J6:J7"/>
    <mergeCell ref="K6:K7"/>
    <mergeCell ref="L3:L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3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15</vt:i4>
      </vt:variant>
    </vt:vector>
  </HeadingPairs>
  <TitlesOfParts>
    <vt:vector size="40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KV</vt:lpstr>
      <vt:lpstr>VFO </vt:lpstr>
      <vt:lpstr>Výdavky SUM</vt:lpstr>
      <vt:lpstr>Rekapitulácia</vt:lpstr>
      <vt:lpstr>Stavy na účtoc</vt:lpstr>
      <vt:lpstr>Hárok2</vt:lpstr>
      <vt:lpstr>Hárok3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Rekapitulácia!Oblasť_tlače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Admin</cp:lastModifiedBy>
  <cp:lastPrinted>2017-11-14T08:13:51Z</cp:lastPrinted>
  <dcterms:created xsi:type="dcterms:W3CDTF">2006-06-21T07:20:26Z</dcterms:created>
  <dcterms:modified xsi:type="dcterms:W3CDTF">2020-09-23T06:59:25Z</dcterms:modified>
</cp:coreProperties>
</file>